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mim19\Documents\FINANCIJSKI PLAN\FP_2025\IZVRŠENJE\"/>
    </mc:Choice>
  </mc:AlternateContent>
  <xr:revisionPtr revIDLastSave="0" documentId="8_{07225776-C7DB-4E21-ADC4-CF71DDA6682A}" xr6:coauthVersionLast="47" xr6:coauthVersionMax="47" xr10:uidLastSave="{00000000-0000-0000-0000-000000000000}"/>
  <bookViews>
    <workbookView xWindow="2295" yWindow="2295" windowWidth="21600" windowHeight="11295" xr2:uid="{00000000-000D-0000-FFFF-FFFF00000000}"/>
  </bookViews>
  <sheets>
    <sheet name="Sažetak" sheetId="2" r:id="rId1"/>
    <sheet name="Račun prihoda i rashoda" sheetId="3" r:id="rId2"/>
    <sheet name="Račun financiranja" sheetId="4" r:id="rId3"/>
    <sheet name="Posebni dio" sheetId="5" r:id="rId4"/>
  </sheets>
  <definedNames>
    <definedName name="__S0A_Master_DS__X" localSheetId="0">Sažetak!$A$8:$F$26</definedName>
    <definedName name="__S0A_Naslov_DS__" localSheetId="0">Sažetak!$A$1:$F$7</definedName>
    <definedName name="__S1A_G01_DS__X" localSheetId="2">'Račun financiranja'!#REF!</definedName>
    <definedName name="__S1A_G01_DS__X" localSheetId="1">'Račun prihoda i rashoda'!$A$7:$F$31</definedName>
    <definedName name="__S1A_G02_DS__X" localSheetId="2">'Račun financiranja'!#REF!</definedName>
    <definedName name="__S1A_G02_DS__X" localSheetId="1">'Račun prihoda i rashoda'!$A$8:$F$10</definedName>
    <definedName name="__S1A_G03_DS__X" localSheetId="2">'Račun financiranja'!#REF!</definedName>
    <definedName name="__S1A_G03_DS__X" localSheetId="1">'Račun prihoda i rashoda'!$A$9:$F$10</definedName>
    <definedName name="__S1A_Master_DS__X" localSheetId="2">'Račun financiranja'!#REF!</definedName>
    <definedName name="__S1A_Master_DS__X" localSheetId="1">'Račun prihoda i rashoda'!$A$10:$F$10</definedName>
    <definedName name="__S1A_Naslov_DS__" localSheetId="2">'Račun financiranja'!$A$1:$F$6</definedName>
    <definedName name="__S1A_Naslov_DS__" localSheetId="1">'Račun prihoda i rashoda'!$A$1:$F$6</definedName>
    <definedName name="__S2A_G01_DS__X" localSheetId="3">'Posebni dio'!$A$6:$F$7</definedName>
    <definedName name="__S2A_Master_DS__X" localSheetId="3">'Posebni dio'!$A$7:$F$7</definedName>
    <definedName name="__S2A_Naslov_DS__" localSheetId="3">'Posebni dio'!$A$1:$F$5</definedName>
    <definedName name="S0A_RedoviSveuk" localSheetId="0">Sažetak!#REF!</definedName>
    <definedName name="S0A_Ver1" localSheetId="0">Sažetak!$A$8:$F$26</definedName>
    <definedName name="S1A_RedoviSveuk" localSheetId="2">'Račun financiranja'!$A$7:$F$7</definedName>
    <definedName name="S1A_RedoviSveuk" localSheetId="1">'Račun prihoda i rashoda'!$A$35:$F$35</definedName>
    <definedName name="S2A_RedoviSveuk" localSheetId="3">'Posebni dio'!$A$8:$F$8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5" l="1"/>
  <c r="D61" i="5"/>
  <c r="D62" i="5"/>
  <c r="F62" i="5" s="1"/>
  <c r="F76" i="5"/>
  <c r="E76" i="5"/>
  <c r="F69" i="5"/>
  <c r="E69" i="5"/>
  <c r="F68" i="5"/>
  <c r="E68" i="5"/>
  <c r="F65" i="5"/>
  <c r="E65" i="5"/>
  <c r="F63" i="5"/>
  <c r="E63" i="5"/>
  <c r="F92" i="3"/>
  <c r="E92" i="3"/>
  <c r="F34" i="3"/>
  <c r="E34" i="3"/>
  <c r="F33" i="3"/>
  <c r="D33" i="3"/>
  <c r="B33" i="3"/>
  <c r="E33" i="3" s="1"/>
  <c r="D32" i="3"/>
  <c r="F32" i="3" s="1"/>
  <c r="B32" i="3"/>
  <c r="E32" i="3" s="1"/>
  <c r="F144" i="5"/>
  <c r="E144" i="5"/>
  <c r="F143" i="5"/>
  <c r="E143" i="5"/>
  <c r="D142" i="5"/>
  <c r="F142" i="5" s="1"/>
  <c r="B142" i="5"/>
  <c r="E142" i="5" s="1"/>
  <c r="D141" i="5"/>
  <c r="F141" i="5" s="1"/>
  <c r="B141" i="5"/>
  <c r="E141" i="5" s="1"/>
  <c r="F140" i="5"/>
  <c r="E140" i="5"/>
  <c r="F139" i="5"/>
  <c r="D139" i="5"/>
  <c r="B139" i="5"/>
  <c r="E139" i="5" s="1"/>
  <c r="F138" i="5"/>
  <c r="E138" i="5"/>
  <c r="F137" i="5"/>
  <c r="E137" i="5"/>
  <c r="D136" i="5"/>
  <c r="F136" i="5" s="1"/>
  <c r="B136" i="5"/>
  <c r="E136" i="5" s="1"/>
  <c r="F135" i="5"/>
  <c r="E135" i="5"/>
  <c r="F134" i="5"/>
  <c r="E134" i="5"/>
  <c r="F133" i="5"/>
  <c r="E133" i="5"/>
  <c r="F132" i="5"/>
  <c r="E132" i="5"/>
  <c r="F131" i="5"/>
  <c r="E131" i="5"/>
  <c r="F130" i="5"/>
  <c r="E130" i="5"/>
  <c r="D129" i="5"/>
  <c r="F129" i="5" s="1"/>
  <c r="B129" i="5"/>
  <c r="E129" i="5" s="1"/>
  <c r="F128" i="5"/>
  <c r="E128" i="5"/>
  <c r="F127" i="5"/>
  <c r="E127" i="5"/>
  <c r="D126" i="5"/>
  <c r="F126" i="5" s="1"/>
  <c r="B126" i="5"/>
  <c r="E126" i="5" s="1"/>
  <c r="F124" i="5"/>
  <c r="E124" i="5"/>
  <c r="F123" i="5"/>
  <c r="E123" i="5"/>
  <c r="F122" i="5"/>
  <c r="E122" i="5"/>
  <c r="F121" i="5"/>
  <c r="E121" i="5"/>
  <c r="F120" i="5"/>
  <c r="E120" i="5"/>
  <c r="D119" i="5"/>
  <c r="F119" i="5" s="1"/>
  <c r="B119" i="5"/>
  <c r="E119" i="5" s="1"/>
  <c r="F118" i="5"/>
  <c r="E118" i="5"/>
  <c r="F117" i="5"/>
  <c r="E117" i="5"/>
  <c r="D116" i="5"/>
  <c r="B116" i="5"/>
  <c r="B90" i="5" s="1"/>
  <c r="F115" i="5"/>
  <c r="E115" i="5"/>
  <c r="F114" i="5"/>
  <c r="E114" i="5"/>
  <c r="F113" i="5"/>
  <c r="E113" i="5"/>
  <c r="F112" i="5"/>
  <c r="E112" i="5"/>
  <c r="F111" i="5"/>
  <c r="E111" i="5"/>
  <c r="F110" i="5"/>
  <c r="E110" i="5"/>
  <c r="F109" i="5"/>
  <c r="E109" i="5"/>
  <c r="F108" i="5"/>
  <c r="E108" i="5"/>
  <c r="F107" i="5"/>
  <c r="E107" i="5"/>
  <c r="F106" i="5"/>
  <c r="E106" i="5"/>
  <c r="F105" i="5"/>
  <c r="E105" i="5"/>
  <c r="F104" i="5"/>
  <c r="E104" i="5"/>
  <c r="F103" i="5"/>
  <c r="E103" i="5"/>
  <c r="F102" i="5"/>
  <c r="E102" i="5"/>
  <c r="F101" i="5"/>
  <c r="E101" i="5"/>
  <c r="F100" i="5"/>
  <c r="E100" i="5"/>
  <c r="F99" i="5"/>
  <c r="E99" i="5"/>
  <c r="F98" i="5"/>
  <c r="E98" i="5"/>
  <c r="F97" i="5"/>
  <c r="E97" i="5"/>
  <c r="F96" i="5"/>
  <c r="E96" i="5"/>
  <c r="F95" i="5"/>
  <c r="E95" i="5"/>
  <c r="F94" i="5"/>
  <c r="E94" i="5"/>
  <c r="F93" i="5"/>
  <c r="E93" i="5"/>
  <c r="F92" i="5"/>
  <c r="E92" i="5"/>
  <c r="D91" i="5"/>
  <c r="F91" i="5" s="1"/>
  <c r="B91" i="5"/>
  <c r="E91" i="5" s="1"/>
  <c r="F89" i="5"/>
  <c r="E89" i="5"/>
  <c r="F88" i="5"/>
  <c r="E88" i="5"/>
  <c r="D87" i="5"/>
  <c r="D82" i="5" s="1"/>
  <c r="F82" i="5" s="1"/>
  <c r="B87" i="5"/>
  <c r="B82" i="5" s="1"/>
  <c r="E82" i="5" s="1"/>
  <c r="F86" i="5"/>
  <c r="E86" i="5"/>
  <c r="F85" i="5"/>
  <c r="E85" i="5"/>
  <c r="F84" i="5"/>
  <c r="E84" i="5"/>
  <c r="D83" i="5"/>
  <c r="F83" i="5" s="1"/>
  <c r="B83" i="5"/>
  <c r="E83" i="5" s="1"/>
  <c r="F80" i="5"/>
  <c r="E80" i="5"/>
  <c r="F79" i="5"/>
  <c r="E79" i="5"/>
  <c r="D78" i="5"/>
  <c r="F78" i="5" s="1"/>
  <c r="B78" i="5"/>
  <c r="E78" i="5" s="1"/>
  <c r="F77" i="5"/>
  <c r="E77" i="5"/>
  <c r="F75" i="5"/>
  <c r="E75" i="5"/>
  <c r="D74" i="5"/>
  <c r="B74" i="5"/>
  <c r="F73" i="5"/>
  <c r="E73" i="5"/>
  <c r="F72" i="5"/>
  <c r="E72" i="5"/>
  <c r="F71" i="5"/>
  <c r="E71" i="5"/>
  <c r="F70" i="5"/>
  <c r="E70" i="5"/>
  <c r="F67" i="5"/>
  <c r="E67" i="5"/>
  <c r="F66" i="5"/>
  <c r="E66" i="5"/>
  <c r="F64" i="5"/>
  <c r="E64" i="5"/>
  <c r="B62" i="5"/>
  <c r="E62" i="5" s="1"/>
  <c r="F59" i="5"/>
  <c r="E59" i="5"/>
  <c r="D58" i="5"/>
  <c r="F58" i="5" s="1"/>
  <c r="B58" i="5"/>
  <c r="E58" i="5" s="1"/>
  <c r="F57" i="5"/>
  <c r="E57" i="5"/>
  <c r="F56" i="5"/>
  <c r="E56" i="5"/>
  <c r="F55" i="5"/>
  <c r="E55" i="5"/>
  <c r="F54" i="5"/>
  <c r="E54" i="5"/>
  <c r="F53" i="5"/>
  <c r="E53" i="5"/>
  <c r="F52" i="5"/>
  <c r="E52" i="5"/>
  <c r="F51" i="5"/>
  <c r="E51" i="5"/>
  <c r="F50" i="5"/>
  <c r="E50" i="5"/>
  <c r="F49" i="5"/>
  <c r="E49" i="5"/>
  <c r="F48" i="5"/>
  <c r="E48" i="5"/>
  <c r="F47" i="5"/>
  <c r="E47" i="5"/>
  <c r="F46" i="5"/>
  <c r="E46" i="5"/>
  <c r="F45" i="5"/>
  <c r="E45" i="5"/>
  <c r="F44" i="5"/>
  <c r="E44" i="5"/>
  <c r="F43" i="5"/>
  <c r="E43" i="5"/>
  <c r="F42" i="5"/>
  <c r="E42" i="5"/>
  <c r="F41" i="5"/>
  <c r="E41" i="5"/>
  <c r="F40" i="5"/>
  <c r="E40" i="5"/>
  <c r="F39" i="5"/>
  <c r="E39" i="5"/>
  <c r="F38" i="5"/>
  <c r="E38" i="5"/>
  <c r="F37" i="5"/>
  <c r="E37" i="5"/>
  <c r="F36" i="5"/>
  <c r="E36" i="5"/>
  <c r="F35" i="5"/>
  <c r="E35" i="5"/>
  <c r="D34" i="5"/>
  <c r="B34" i="5"/>
  <c r="F33" i="5"/>
  <c r="E33" i="5"/>
  <c r="F32" i="5"/>
  <c r="E32" i="5"/>
  <c r="F31" i="5"/>
  <c r="E31" i="5"/>
  <c r="F30" i="5"/>
  <c r="E30" i="5"/>
  <c r="D29" i="5"/>
  <c r="F29" i="5" s="1"/>
  <c r="B29" i="5"/>
  <c r="E29" i="5" s="1"/>
  <c r="D17" i="5"/>
  <c r="F17" i="5" s="1"/>
  <c r="B17" i="5"/>
  <c r="D8" i="5"/>
  <c r="C8" i="5"/>
  <c r="B8" i="5"/>
  <c r="E8" i="5" s="1"/>
  <c r="F7" i="5"/>
  <c r="E7" i="5"/>
  <c r="D6" i="5"/>
  <c r="C6" i="5"/>
  <c r="B6" i="5"/>
  <c r="E6" i="5" s="1"/>
  <c r="F5" i="5"/>
  <c r="D5" i="5"/>
  <c r="E5" i="5" s="1"/>
  <c r="C5" i="5"/>
  <c r="B5" i="5"/>
  <c r="E30" i="4"/>
  <c r="D30" i="4"/>
  <c r="C30" i="4"/>
  <c r="F30" i="4" s="1"/>
  <c r="B30" i="4"/>
  <c r="D29" i="4"/>
  <c r="F29" i="4" s="1"/>
  <c r="C29" i="4"/>
  <c r="B29" i="4"/>
  <c r="D24" i="4"/>
  <c r="C24" i="4"/>
  <c r="F24" i="4" s="1"/>
  <c r="B24" i="4"/>
  <c r="E24" i="4" s="1"/>
  <c r="D23" i="4"/>
  <c r="F23" i="4" s="1"/>
  <c r="C23" i="4"/>
  <c r="B23" i="4"/>
  <c r="F13" i="4"/>
  <c r="D13" i="4"/>
  <c r="B13" i="4"/>
  <c r="E13" i="4" s="1"/>
  <c r="D12" i="4"/>
  <c r="F12" i="4" s="1"/>
  <c r="B12" i="4"/>
  <c r="E12" i="4" s="1"/>
  <c r="F7" i="4"/>
  <c r="D7" i="4"/>
  <c r="B7" i="4"/>
  <c r="E7" i="4" s="1"/>
  <c r="D6" i="4"/>
  <c r="F6" i="4" s="1"/>
  <c r="B6" i="4"/>
  <c r="D151" i="3"/>
  <c r="C151" i="3"/>
  <c r="B151" i="3"/>
  <c r="F150" i="3"/>
  <c r="E150" i="3"/>
  <c r="D149" i="3"/>
  <c r="C149" i="3"/>
  <c r="B149" i="3"/>
  <c r="D148" i="3"/>
  <c r="C148" i="3"/>
  <c r="F148" i="3" s="1"/>
  <c r="B148" i="3"/>
  <c r="E148" i="3" s="1"/>
  <c r="F137" i="3"/>
  <c r="E137" i="3"/>
  <c r="D136" i="3"/>
  <c r="C136" i="3"/>
  <c r="B136" i="3"/>
  <c r="E136" i="3" s="1"/>
  <c r="F135" i="3"/>
  <c r="E135" i="3"/>
  <c r="D134" i="3"/>
  <c r="C134" i="3"/>
  <c r="B134" i="3"/>
  <c r="F133" i="3"/>
  <c r="E133" i="3"/>
  <c r="D132" i="3"/>
  <c r="C132" i="3"/>
  <c r="F132" i="3" s="1"/>
  <c r="B132" i="3"/>
  <c r="F131" i="3"/>
  <c r="E131" i="3"/>
  <c r="D130" i="3"/>
  <c r="C130" i="3"/>
  <c r="B130" i="3"/>
  <c r="F129" i="3"/>
  <c r="E129" i="3"/>
  <c r="D128" i="3"/>
  <c r="C128" i="3"/>
  <c r="B128" i="3"/>
  <c r="D127" i="3"/>
  <c r="F127" i="3" s="1"/>
  <c r="C127" i="3"/>
  <c r="B127" i="3"/>
  <c r="F121" i="3"/>
  <c r="E121" i="3"/>
  <c r="D120" i="3"/>
  <c r="C120" i="3"/>
  <c r="F120" i="3" s="1"/>
  <c r="B120" i="3"/>
  <c r="F119" i="3"/>
  <c r="E119" i="3"/>
  <c r="D118" i="3"/>
  <c r="C118" i="3"/>
  <c r="B118" i="3"/>
  <c r="F117" i="3"/>
  <c r="E117" i="3"/>
  <c r="D116" i="3"/>
  <c r="C116" i="3"/>
  <c r="B116" i="3"/>
  <c r="F115" i="3"/>
  <c r="E115" i="3"/>
  <c r="D114" i="3"/>
  <c r="C114" i="3"/>
  <c r="F114" i="3" s="1"/>
  <c r="B114" i="3"/>
  <c r="F113" i="3"/>
  <c r="E113" i="3"/>
  <c r="D112" i="3"/>
  <c r="C112" i="3"/>
  <c r="B112" i="3"/>
  <c r="F111" i="3"/>
  <c r="E111" i="3"/>
  <c r="D111" i="3"/>
  <c r="C111" i="3"/>
  <c r="B111" i="3"/>
  <c r="F100" i="3"/>
  <c r="E100" i="3"/>
  <c r="F99" i="3"/>
  <c r="D99" i="3"/>
  <c r="D96" i="3" s="1"/>
  <c r="B99" i="3"/>
  <c r="B96" i="3" s="1"/>
  <c r="F98" i="3"/>
  <c r="E98" i="3"/>
  <c r="F97" i="3"/>
  <c r="D97" i="3"/>
  <c r="B97" i="3"/>
  <c r="F95" i="3"/>
  <c r="E95" i="3"/>
  <c r="F94" i="3"/>
  <c r="E94" i="3"/>
  <c r="F93" i="3"/>
  <c r="D93" i="3"/>
  <c r="D87" i="3" s="1"/>
  <c r="F87" i="3" s="1"/>
  <c r="B93" i="3"/>
  <c r="B87" i="3" s="1"/>
  <c r="F91" i="3"/>
  <c r="E91" i="3"/>
  <c r="F90" i="3"/>
  <c r="E90" i="3"/>
  <c r="F89" i="3"/>
  <c r="E89" i="3"/>
  <c r="F88" i="3"/>
  <c r="D88" i="3"/>
  <c r="B88" i="3"/>
  <c r="F85" i="3"/>
  <c r="E85" i="3"/>
  <c r="F84" i="3"/>
  <c r="E84" i="3"/>
  <c r="F83" i="3"/>
  <c r="D83" i="3"/>
  <c r="B83" i="3"/>
  <c r="D82" i="3"/>
  <c r="F82" i="3" s="1"/>
  <c r="B82" i="3"/>
  <c r="F81" i="3"/>
  <c r="E81" i="3"/>
  <c r="F80" i="3"/>
  <c r="E80" i="3"/>
  <c r="F79" i="3"/>
  <c r="E79" i="3"/>
  <c r="F78" i="3"/>
  <c r="E78" i="3"/>
  <c r="F77" i="3"/>
  <c r="E77" i="3"/>
  <c r="F76" i="3"/>
  <c r="E76" i="3"/>
  <c r="F75" i="3"/>
  <c r="D75" i="3"/>
  <c r="B75" i="3"/>
  <c r="F74" i="3"/>
  <c r="E74" i="3"/>
  <c r="F73" i="3"/>
  <c r="D73" i="3"/>
  <c r="B73" i="3"/>
  <c r="F72" i="3"/>
  <c r="E72" i="3"/>
  <c r="F71" i="3"/>
  <c r="E71" i="3"/>
  <c r="F70" i="3"/>
  <c r="E70" i="3"/>
  <c r="F69" i="3"/>
  <c r="E69" i="3"/>
  <c r="F68" i="3"/>
  <c r="E68" i="3"/>
  <c r="F67" i="3"/>
  <c r="E67" i="3"/>
  <c r="F66" i="3"/>
  <c r="E66" i="3"/>
  <c r="F65" i="3"/>
  <c r="E65" i="3"/>
  <c r="F64" i="3"/>
  <c r="E64" i="3"/>
  <c r="F63" i="3"/>
  <c r="D63" i="3"/>
  <c r="B63" i="3"/>
  <c r="F62" i="3"/>
  <c r="E62" i="3"/>
  <c r="F61" i="3"/>
  <c r="E61" i="3"/>
  <c r="F60" i="3"/>
  <c r="E60" i="3"/>
  <c r="F59" i="3"/>
  <c r="E59" i="3"/>
  <c r="F58" i="3"/>
  <c r="E58" i="3"/>
  <c r="F57" i="3"/>
  <c r="E57" i="3"/>
  <c r="F56" i="3"/>
  <c r="D56" i="3"/>
  <c r="B56" i="3"/>
  <c r="F55" i="3"/>
  <c r="E55" i="3"/>
  <c r="F54" i="3"/>
  <c r="E54" i="3"/>
  <c r="F53" i="3"/>
  <c r="E53" i="3"/>
  <c r="F52" i="3"/>
  <c r="E52" i="3"/>
  <c r="F51" i="3"/>
  <c r="D51" i="3"/>
  <c r="B51" i="3"/>
  <c r="F49" i="3"/>
  <c r="E49" i="3"/>
  <c r="F48" i="3"/>
  <c r="D48" i="3"/>
  <c r="B48" i="3"/>
  <c r="F47" i="3"/>
  <c r="E47" i="3"/>
  <c r="F46" i="3"/>
  <c r="D46" i="3"/>
  <c r="B46" i="3"/>
  <c r="F45" i="3"/>
  <c r="E45" i="3"/>
  <c r="F44" i="3"/>
  <c r="E44" i="3"/>
  <c r="F43" i="3"/>
  <c r="D43" i="3"/>
  <c r="B43" i="3"/>
  <c r="D40" i="3"/>
  <c r="F40" i="3" s="1"/>
  <c r="B40" i="3"/>
  <c r="F31" i="3"/>
  <c r="E31" i="3"/>
  <c r="F30" i="3"/>
  <c r="E30" i="3"/>
  <c r="F29" i="3"/>
  <c r="D29" i="3"/>
  <c r="B29" i="3"/>
  <c r="D28" i="3"/>
  <c r="F28" i="3" s="1"/>
  <c r="B28" i="3"/>
  <c r="F27" i="3"/>
  <c r="E27" i="3"/>
  <c r="F26" i="3"/>
  <c r="D26" i="3"/>
  <c r="D22" i="3" s="1"/>
  <c r="F22" i="3" s="1"/>
  <c r="B26" i="3"/>
  <c r="F25" i="3"/>
  <c r="E25" i="3"/>
  <c r="F24" i="3"/>
  <c r="E24" i="3"/>
  <c r="F23" i="3"/>
  <c r="D23" i="3"/>
  <c r="B23" i="3"/>
  <c r="F21" i="3"/>
  <c r="E21" i="3"/>
  <c r="F20" i="3"/>
  <c r="D20" i="3"/>
  <c r="B20" i="3"/>
  <c r="D19" i="3"/>
  <c r="F19" i="3" s="1"/>
  <c r="B19" i="3"/>
  <c r="F18" i="3"/>
  <c r="E18" i="3"/>
  <c r="F17" i="3"/>
  <c r="D17" i="3"/>
  <c r="B17" i="3"/>
  <c r="D16" i="3"/>
  <c r="F16" i="3" s="1"/>
  <c r="B16" i="3"/>
  <c r="E16" i="3" s="1"/>
  <c r="F15" i="3"/>
  <c r="E15" i="3"/>
  <c r="F14" i="3"/>
  <c r="D14" i="3"/>
  <c r="D11" i="3" s="1"/>
  <c r="B14" i="3"/>
  <c r="B11" i="3" s="1"/>
  <c r="F13" i="3"/>
  <c r="E13" i="3"/>
  <c r="F12" i="3"/>
  <c r="D12" i="3"/>
  <c r="B12" i="3"/>
  <c r="F10" i="3"/>
  <c r="E10" i="3"/>
  <c r="F9" i="3"/>
  <c r="D9" i="3"/>
  <c r="B9" i="3"/>
  <c r="E9" i="3" s="1"/>
  <c r="F8" i="3"/>
  <c r="D8" i="3"/>
  <c r="B8" i="3"/>
  <c r="E8" i="3" s="1"/>
  <c r="D6" i="3"/>
  <c r="F6" i="3" s="1"/>
  <c r="B6" i="3"/>
  <c r="D25" i="2"/>
  <c r="F25" i="2" s="1"/>
  <c r="C25" i="2"/>
  <c r="B25" i="2"/>
  <c r="F24" i="2"/>
  <c r="E24" i="2"/>
  <c r="F23" i="2"/>
  <c r="E23" i="2"/>
  <c r="D22" i="2"/>
  <c r="C22" i="2"/>
  <c r="F22" i="2" s="1"/>
  <c r="B22" i="2"/>
  <c r="E22" i="2" s="1"/>
  <c r="F21" i="2"/>
  <c r="E21" i="2"/>
  <c r="F20" i="2"/>
  <c r="E20" i="2"/>
  <c r="E19" i="2"/>
  <c r="D19" i="2"/>
  <c r="C19" i="2"/>
  <c r="F19" i="2" s="1"/>
  <c r="B19" i="2"/>
  <c r="F18" i="2"/>
  <c r="E18" i="2"/>
  <c r="D18" i="2"/>
  <c r="C18" i="2"/>
  <c r="B18" i="2"/>
  <c r="D14" i="2"/>
  <c r="C14" i="2"/>
  <c r="C26" i="2" s="1"/>
  <c r="F26" i="2" s="1"/>
  <c r="B14" i="2"/>
  <c r="D13" i="2"/>
  <c r="C13" i="2"/>
  <c r="B13" i="2"/>
  <c r="E13" i="2" s="1"/>
  <c r="F12" i="2"/>
  <c r="E12" i="2"/>
  <c r="F11" i="2"/>
  <c r="E11" i="2"/>
  <c r="F10" i="2"/>
  <c r="D10" i="2"/>
  <c r="C10" i="2"/>
  <c r="B10" i="2"/>
  <c r="E10" i="2" s="1"/>
  <c r="F9" i="2"/>
  <c r="E9" i="2"/>
  <c r="F8" i="2"/>
  <c r="E8" i="2"/>
  <c r="F7" i="2"/>
  <c r="D7" i="2"/>
  <c r="C7" i="2"/>
  <c r="B7" i="2"/>
  <c r="E7" i="2" s="1"/>
  <c r="E14" i="2" l="1"/>
  <c r="E88" i="3"/>
  <c r="E46" i="3"/>
  <c r="D90" i="5"/>
  <c r="F90" i="5" s="1"/>
  <c r="F6" i="5"/>
  <c r="F8" i="5"/>
  <c r="B61" i="5"/>
  <c r="E61" i="5" s="1"/>
  <c r="F60" i="5"/>
  <c r="E74" i="5"/>
  <c r="F74" i="5"/>
  <c r="B60" i="5"/>
  <c r="E60" i="5" s="1"/>
  <c r="E87" i="5"/>
  <c r="F87" i="5"/>
  <c r="F61" i="5"/>
  <c r="D27" i="5"/>
  <c r="F27" i="5" s="1"/>
  <c r="E132" i="3"/>
  <c r="E6" i="3"/>
  <c r="D35" i="3"/>
  <c r="D138" i="3"/>
  <c r="F136" i="3"/>
  <c r="D7" i="3"/>
  <c r="E82" i="3"/>
  <c r="E75" i="3"/>
  <c r="E63" i="3"/>
  <c r="E51" i="3"/>
  <c r="E43" i="3"/>
  <c r="D122" i="3"/>
  <c r="E17" i="3"/>
  <c r="E23" i="3"/>
  <c r="E97" i="3"/>
  <c r="F134" i="3"/>
  <c r="E149" i="3"/>
  <c r="E73" i="3"/>
  <c r="E112" i="3"/>
  <c r="E19" i="3"/>
  <c r="E96" i="3"/>
  <c r="F112" i="3"/>
  <c r="E151" i="3"/>
  <c r="E118" i="3"/>
  <c r="E26" i="3"/>
  <c r="E87" i="3"/>
  <c r="E12" i="3"/>
  <c r="F116" i="3"/>
  <c r="E99" i="3"/>
  <c r="F149" i="3"/>
  <c r="E114" i="3"/>
  <c r="F118" i="3"/>
  <c r="E128" i="3"/>
  <c r="D42" i="3"/>
  <c r="F42" i="3" s="1"/>
  <c r="E83" i="3"/>
  <c r="F128" i="3"/>
  <c r="E14" i="3"/>
  <c r="D50" i="3"/>
  <c r="F50" i="3" s="1"/>
  <c r="E134" i="3"/>
  <c r="E120" i="3"/>
  <c r="E116" i="3"/>
  <c r="F130" i="3"/>
  <c r="E29" i="3"/>
  <c r="E28" i="3"/>
  <c r="E20" i="3"/>
  <c r="F151" i="3"/>
  <c r="B138" i="3"/>
  <c r="B122" i="3"/>
  <c r="E93" i="3"/>
  <c r="B50" i="3"/>
  <c r="E56" i="3"/>
  <c r="B42" i="3"/>
  <c r="B22" i="3"/>
  <c r="E22" i="3" s="1"/>
  <c r="B26" i="2"/>
  <c r="D26" i="2"/>
  <c r="F13" i="2"/>
  <c r="F96" i="3"/>
  <c r="D86" i="3"/>
  <c r="F86" i="3" s="1"/>
  <c r="F35" i="3"/>
  <c r="F11" i="3"/>
  <c r="F7" i="3"/>
  <c r="E90" i="5"/>
  <c r="E127" i="3"/>
  <c r="E130" i="3"/>
  <c r="B28" i="5"/>
  <c r="E28" i="5" s="1"/>
  <c r="E6" i="4"/>
  <c r="D28" i="5"/>
  <c r="F28" i="5" s="1"/>
  <c r="B7" i="3"/>
  <c r="B86" i="3"/>
  <c r="C138" i="3"/>
  <c r="B125" i="5"/>
  <c r="E125" i="5" s="1"/>
  <c r="D125" i="5"/>
  <c r="F125" i="5" s="1"/>
  <c r="F14" i="2"/>
  <c r="E25" i="2"/>
  <c r="E40" i="3"/>
  <c r="E29" i="4"/>
  <c r="C122" i="3"/>
  <c r="E11" i="3"/>
  <c r="E48" i="3"/>
  <c r="E23" i="4"/>
  <c r="E17" i="5"/>
  <c r="E34" i="5"/>
  <c r="E116" i="5"/>
  <c r="F34" i="5"/>
  <c r="F116" i="5"/>
  <c r="B27" i="5"/>
  <c r="E27" i="5" s="1"/>
  <c r="E26" i="2" l="1"/>
  <c r="B81" i="5"/>
  <c r="B18" i="5" s="1"/>
  <c r="E18" i="5" s="1"/>
  <c r="E122" i="3"/>
  <c r="E138" i="3"/>
  <c r="B35" i="3"/>
  <c r="F138" i="3"/>
  <c r="E86" i="3"/>
  <c r="E50" i="3"/>
  <c r="F122" i="3"/>
  <c r="E42" i="3"/>
  <c r="D41" i="3"/>
  <c r="F41" i="3" s="1"/>
  <c r="E7" i="3"/>
  <c r="E35" i="3"/>
  <c r="B41" i="3"/>
  <c r="D81" i="5"/>
  <c r="D101" i="3"/>
  <c r="F101" i="3" s="1"/>
  <c r="B101" i="3"/>
  <c r="B19" i="5" l="1"/>
  <c r="E19" i="5" s="1"/>
  <c r="B145" i="5"/>
  <c r="E145" i="5" s="1"/>
  <c r="B26" i="5"/>
  <c r="E26" i="5" s="1"/>
  <c r="E81" i="5"/>
  <c r="E101" i="3"/>
  <c r="E41" i="3"/>
  <c r="F81" i="5"/>
  <c r="D19" i="5"/>
  <c r="F19" i="5" s="1"/>
  <c r="D145" i="5"/>
  <c r="F145" i="5" s="1"/>
  <c r="D18" i="5"/>
  <c r="F18" i="5" s="1"/>
  <c r="D26" i="5"/>
  <c r="F26" i="5" s="1"/>
</calcChain>
</file>

<file path=xl/sharedStrings.xml><?xml version="1.0" encoding="utf-8"?>
<sst xmlns="http://schemas.openxmlformats.org/spreadsheetml/2006/main" count="388" uniqueCount="216">
  <si>
    <t>MINISTARSTVO KULTURE I MEDIJA</t>
  </si>
  <si>
    <t>IZVRŠENJE PRORAČUNA ZA 2025. GODINU</t>
  </si>
  <si>
    <t>I. OPĆI DIO</t>
  </si>
  <si>
    <t>SAŽETAK  RAČUNA PRIHODA I RASHODA I RAČUNA FINANCIRANJA</t>
  </si>
  <si>
    <t>A. SAŽETAK  RAČUNA PRIHODA I RASHODA</t>
  </si>
  <si>
    <t>Brojčana oznaka i naziv</t>
  </si>
  <si>
    <t>Ostvarenje /
Izvršenje
01.-06.2024.</t>
  </si>
  <si>
    <t>Izvorni plan
2025.</t>
  </si>
  <si>
    <t>Ostvarenje /
Izvršenje
01.-06.2025.</t>
  </si>
  <si>
    <t>Indeks
izvršenja
01.-06.2024.</t>
  </si>
  <si>
    <t>Indeks
izvršenja
01.-06.2025.</t>
  </si>
  <si>
    <t>1</t>
  </si>
  <si>
    <t>6 Prihodi poslovanja</t>
  </si>
  <si>
    <t>7 Prihodi od prodaje nefinancijske imovine</t>
  </si>
  <si>
    <t xml:space="preserve">PRIHODI </t>
  </si>
  <si>
    <t>3 Rashodi poslovanja</t>
  </si>
  <si>
    <t>4 Rashodi za nabavu nefinancijske imovine</t>
  </si>
  <si>
    <t xml:space="preserve">RASHODI </t>
  </si>
  <si>
    <t>Razlika - višak/manjak</t>
  </si>
  <si>
    <t>B. SAŽETAK  RAČUNA FINANCIRANJA</t>
  </si>
  <si>
    <t>8 Primici od financijske imovine i zaduživanja</t>
  </si>
  <si>
    <t>5 Izdaci za financijsku imovinu i otplate zajmova</t>
  </si>
  <si>
    <t>RAZLIKA PRIMITAKA I IZDATAKA (8 - 5)</t>
  </si>
  <si>
    <t>PRIJENOS SREDSTAVA IZ PRETHODNE GODINE</t>
  </si>
  <si>
    <t>PRIJENOS SREDSTAVA U SLJEDEĆE RAZDOBLJE/GODINU</t>
  </si>
  <si>
    <t>Neto financiranje: (8 - 5) + Donos - Prijenos</t>
  </si>
  <si>
    <t xml:space="preserve">VIŠAK/MANJAK + NETO FINANCIRANJE </t>
  </si>
  <si>
    <t>RAČUN PRIHODA I RASHODA</t>
  </si>
  <si>
    <t xml:space="preserve">IZVJEŠTAJ O PRIHODIMA I RASHODIMA PREMA EKONOMSKOJ KLASIFIKACIJI </t>
  </si>
  <si>
    <t>PRIHODI</t>
  </si>
  <si>
    <t>Brojčana oznaka i naziv grupe</t>
  </si>
  <si>
    <t>Izvršenje na 30.06.2024.</t>
  </si>
  <si>
    <t>Izvršenje 2025.</t>
  </si>
  <si>
    <t>Indeks izvršenje / izvršenje prethodne godine</t>
  </si>
  <si>
    <t>Indeks izvršenje / tekući plan</t>
  </si>
  <si>
    <t xml:space="preserve"> 60 DRRH/60</t>
  </si>
  <si>
    <t xml:space="preserve">  600 DONOS/ODNOS</t>
  </si>
  <si>
    <t xml:space="preserve">   6000 DONOS/ODNOS</t>
  </si>
  <si>
    <t xml:space="preserve"> 63 Pomoći iz inozemstva i od subjekata unutar općeg proračuna</t>
  </si>
  <si>
    <t xml:space="preserve">  636 Pomoći proračunskim korisnicima iz proračuna koji im nije nadležan</t>
  </si>
  <si>
    <t xml:space="preserve">   6361 Tekuće pomoći proračunskim korisnicima iz proračuna koji im nije nadležan</t>
  </si>
  <si>
    <t xml:space="preserve">  639 Prijenosi između proračunskih korisnika istog proračuna</t>
  </si>
  <si>
    <t xml:space="preserve">   6394 Kapitalni prijenosi između prorač. kor. istog prorač. temelj prijenosa EU sred.</t>
  </si>
  <si>
    <t xml:space="preserve"> 64 Prihodi od imovine</t>
  </si>
  <si>
    <t xml:space="preserve">  641 Prihodi od financijske imovine</t>
  </si>
  <si>
    <t xml:space="preserve">   6413 Kamate na oročena sredstva i depozite po viđenju</t>
  </si>
  <si>
    <t xml:space="preserve"> 65 Prihodi od upravnih i admin. pristojbi, pristojbi po posebn.propisima i naknada</t>
  </si>
  <si>
    <t xml:space="preserve">  652 Prihodi po posebnim propisima</t>
  </si>
  <si>
    <t xml:space="preserve">   6526 Ostali nespomenuti prihodi</t>
  </si>
  <si>
    <t xml:space="preserve"> 66 Prihodi od prodaje proizvoda i robe te pruženih usluga i prihodi od donacija</t>
  </si>
  <si>
    <t xml:space="preserve">  661 Prihodi od prodaje proizvoda i robe te pruženih usluga</t>
  </si>
  <si>
    <t xml:space="preserve">   6614 Prihodi od prodaje proizvoda i robe</t>
  </si>
  <si>
    <t xml:space="preserve">   6615 Prihodi od pruženih usluga</t>
  </si>
  <si>
    <t xml:space="preserve">  663 Donacije od pravnih i fizičkih osoba izvan općeg proračuna te povrat donacija i</t>
  </si>
  <si>
    <t xml:space="preserve">   6631 Tekuće donacije</t>
  </si>
  <si>
    <t xml:space="preserve"> 67 Prihodi iz nadležnog proračuna i od HZZO-a temeljem ugovornih obveza</t>
  </si>
  <si>
    <t xml:space="preserve">  671 Prihodi iz nadležnog proračuna za financiranje redovne djelatnosti prorač. kor.</t>
  </si>
  <si>
    <t xml:space="preserve">   6711 Prihodi iz nadležnog proračuna za financiranje rashoda poslovanja</t>
  </si>
  <si>
    <t xml:space="preserve">   6712 Prihodi iz nadležnog proračuna za fin. rashoda za nabavu nefinac. imovine</t>
  </si>
  <si>
    <t>SVEUKUPNO:</t>
  </si>
  <si>
    <t>RASHODI</t>
  </si>
  <si>
    <t xml:space="preserve"> 31 Rashodi za zaposlene</t>
  </si>
  <si>
    <t xml:space="preserve">  311 Plaće (Bruto)</t>
  </si>
  <si>
    <t xml:space="preserve">   3111 Plaće za redovan rad</t>
  </si>
  <si>
    <t xml:space="preserve">   3113 Plaće za prekovremeni rad</t>
  </si>
  <si>
    <t xml:space="preserve">  312 Ostali rashodi za zaposlene</t>
  </si>
  <si>
    <t xml:space="preserve">   3121 Ostali rashodi za zaposlene</t>
  </si>
  <si>
    <t xml:space="preserve">  313 Doprinosi na plaće</t>
  </si>
  <si>
    <t xml:space="preserve">   3132 Doprinosi za obvezno zdravstveno osiguranje</t>
  </si>
  <si>
    <t xml:space="preserve"> 32 Materijalni rashodi</t>
  </si>
  <si>
    <t xml:space="preserve">  321 Naknade troškova zaposlenima</t>
  </si>
  <si>
    <t xml:space="preserve">   3211 Službena putovanja</t>
  </si>
  <si>
    <t xml:space="preserve">   3212 Naknade za prijevoz, za rad na terenu i odvojeni život</t>
  </si>
  <si>
    <t xml:space="preserve">   3213 Stručno usavršavanje zaposlenika</t>
  </si>
  <si>
    <t xml:space="preserve">   3214 Ostale naknade troškova zaposlenima</t>
  </si>
  <si>
    <t xml:space="preserve">  322 Rashodi za materijal i energiju</t>
  </si>
  <si>
    <t xml:space="preserve">   3221 Uredski materijal i ostali materijalni rashodi</t>
  </si>
  <si>
    <t xml:space="preserve">   3222 Materijal i sirovine</t>
  </si>
  <si>
    <t xml:space="preserve">   3223 Energija</t>
  </si>
  <si>
    <t xml:space="preserve">   3224 Materijal i dijelovi za tekuće i investicijsko održavanje</t>
  </si>
  <si>
    <t xml:space="preserve">   3225 Sitni inventar i autogume</t>
  </si>
  <si>
    <t xml:space="preserve">   3227 Službena, radna i zaštitna odjeća i obuća</t>
  </si>
  <si>
    <t xml:space="preserve">  323 Rashodi za usluge</t>
  </si>
  <si>
    <t xml:space="preserve">   3231 Usluge telefona, interneta, pošte i prijevoza</t>
  </si>
  <si>
    <t xml:space="preserve">   3232 Usluge tekućeg i investicijskog održavanja</t>
  </si>
  <si>
    <t xml:space="preserve">   3233 Usluge promidžbe i informiranja</t>
  </si>
  <si>
    <t xml:space="preserve">   3234 Komunalne usluge</t>
  </si>
  <si>
    <t xml:space="preserve">   3235 Zakupnine i najamnine</t>
  </si>
  <si>
    <t xml:space="preserve">   3236 Zdravstvene i veterinarske usluge</t>
  </si>
  <si>
    <t xml:space="preserve">   3237 Intelektualne i osobne usluge</t>
  </si>
  <si>
    <t xml:space="preserve">   3238 Računalne usluge</t>
  </si>
  <si>
    <t xml:space="preserve">   3239 Ostale usluge</t>
  </si>
  <si>
    <t xml:space="preserve">  324 Naknade troškova osobama izvan radnog odnosa</t>
  </si>
  <si>
    <t xml:space="preserve">   3241 Naknade troškova osobama izvan radnog odnosa</t>
  </si>
  <si>
    <t xml:space="preserve">  329 Ostali nespomenuti rashodi poslovanja</t>
  </si>
  <si>
    <t xml:space="preserve">   3291 Naknade za rad predstavničkih i izvršnih tijela, povjerenstava i slično</t>
  </si>
  <si>
    <t xml:space="preserve">   3292 Premije osiguranja</t>
  </si>
  <si>
    <t xml:space="preserve">   3293 Reprezentacija</t>
  </si>
  <si>
    <t xml:space="preserve">   3294 Članarine i norme</t>
  </si>
  <si>
    <t xml:space="preserve">   3295 Pristojbe i naknade</t>
  </si>
  <si>
    <t xml:space="preserve">   3299 Ostali nespomenuti rashodi poslovanja</t>
  </si>
  <si>
    <t xml:space="preserve"> 34 Financijski rashodi</t>
  </si>
  <si>
    <t xml:space="preserve">  343 Ostali financijski rashodi</t>
  </si>
  <si>
    <t xml:space="preserve">   3431 Bankarske usluge i usluge platnog prometa</t>
  </si>
  <si>
    <t xml:space="preserve">   3434 Ostali nespomenuti financijski rashodi</t>
  </si>
  <si>
    <t xml:space="preserve"> 42 Rashodi za nabavu proizvedene dugotrajne imovine</t>
  </si>
  <si>
    <t xml:space="preserve">  422 Postrojenja i oprema</t>
  </si>
  <si>
    <t xml:space="preserve">   4221 Uredska oprema i namještaj</t>
  </si>
  <si>
    <t xml:space="preserve">   4222 Komunikacijska oprema</t>
  </si>
  <si>
    <t xml:space="preserve">   4223 Oprema za održavanje i zaštitu</t>
  </si>
  <si>
    <t xml:space="preserve">  424 Knjige, umjetnička djela i ostale izložbene vrijednosti</t>
  </si>
  <si>
    <t xml:space="preserve">   4241 Knjige</t>
  </si>
  <si>
    <t xml:space="preserve">   4242 Umjetnička djela (izložena u galerijama, muzejima i slično)</t>
  </si>
  <si>
    <t xml:space="preserve"> 45 Rashodi za dodatna ulaganja na nefinancijskoj imovini</t>
  </si>
  <si>
    <t xml:space="preserve">  451 Dodatna ulaganja na građevinskim objektima</t>
  </si>
  <si>
    <t xml:space="preserve">   4511 Dodatna ulaganja na građevinskim objektima</t>
  </si>
  <si>
    <t xml:space="preserve">  454 Dodatna ulaganja za ostalu nefinancijsku imovinu</t>
  </si>
  <si>
    <t xml:space="preserve">   4541 Dodatna ulaganja za ostalu nefinancijsku imovinu</t>
  </si>
  <si>
    <t>IZVJEŠTAJ O PRIHODIMA I RASHODIMA PREMA IZVORIMA FINANCIRANJA</t>
  </si>
  <si>
    <t>1 OPĆI PRIHODI I PRIMICI</t>
  </si>
  <si>
    <t xml:space="preserve"> 11 Iz proračuna</t>
  </si>
  <si>
    <t>3 VLASTITI PRIHODI</t>
  </si>
  <si>
    <t xml:space="preserve"> 31 Vlastiti prihodi</t>
  </si>
  <si>
    <t>4 PRIHODI ZA POSEBNE NAMJENE</t>
  </si>
  <si>
    <t xml:space="preserve"> 43 Ostali prihodi</t>
  </si>
  <si>
    <t>5 POMOĆI</t>
  </si>
  <si>
    <t xml:space="preserve"> 52 Pomoći grad. i župan</t>
  </si>
  <si>
    <t>6 DONACIJE</t>
  </si>
  <si>
    <t xml:space="preserve"> 61 Donacije</t>
  </si>
  <si>
    <t>IZVJEŠTAJ O RASHODIMA PREMA FUNKCIJSKOJ KLASIFIKACIJI</t>
  </si>
  <si>
    <t>08 Rekreacija, kultura i religija</t>
  </si>
  <si>
    <t xml:space="preserve"> 0820 FUNK.PODRUČJE</t>
  </si>
  <si>
    <t xml:space="preserve"> RAČUN FINANCIRANJA</t>
  </si>
  <si>
    <t>IZVJEŠTAJ RAČUNA FINANCIRANJA PREMA EKONOMSKOJ KLASIFIKACIJI</t>
  </si>
  <si>
    <t>PRIMICI</t>
  </si>
  <si>
    <t>IZDACI</t>
  </si>
  <si>
    <t>IZVJEŠTAJ RAČUNA FINANCIRANJA PREMA IZVORIMA FINANCIRANJA</t>
  </si>
  <si>
    <t>II. POSEBNI DIO</t>
  </si>
  <si>
    <t>IZVJEŠTAJ PO ORGANIZACIJSKOJ KLASIFIKACIJI</t>
  </si>
  <si>
    <t>RASHODI I IZDACI</t>
  </si>
  <si>
    <t>055 MINISTARSTVO KULTURE</t>
  </si>
  <si>
    <t xml:space="preserve"> 05540 MUZEJI I GALERIJE</t>
  </si>
  <si>
    <t>IZVJEŠTAJ PO PROGRAMSKOJ KLASIFIKACIJI</t>
  </si>
  <si>
    <t xml:space="preserve">            Rekapitulacija izvora financiranja</t>
  </si>
  <si>
    <t xml:space="preserve">            11 Iz proračuna</t>
  </si>
  <si>
    <t xml:space="preserve">3,499,889.00 </t>
  </si>
  <si>
    <t xml:space="preserve">            31 Vlastiti prihodi</t>
  </si>
  <si>
    <t xml:space="preserve">82,500.00 </t>
  </si>
  <si>
    <t xml:space="preserve">            43 Ostali prihodi</t>
  </si>
  <si>
    <t xml:space="preserve">200,000.00 </t>
  </si>
  <si>
    <t xml:space="preserve">            52 Pomoći grad. i župan</t>
  </si>
  <si>
    <t xml:space="preserve">22,420.00 </t>
  </si>
  <si>
    <t xml:space="preserve">            61 Donacije</t>
  </si>
  <si>
    <t xml:space="preserve">3,500.00 </t>
  </si>
  <si>
    <t xml:space="preserve">  3903 MUZEJSKA I VIZUALNA DJELATNOST</t>
  </si>
  <si>
    <t xml:space="preserve">   A780000 MUZEJI ADMINISTRACIJA I UPRAVLJANJE**</t>
  </si>
  <si>
    <t xml:space="preserve">    11 Iz proračuna</t>
  </si>
  <si>
    <t xml:space="preserve">     31 Rashodi za zaposlene</t>
  </si>
  <si>
    <t xml:space="preserve">      3111 Plaće za redovan rad</t>
  </si>
  <si>
    <t xml:space="preserve">      3113 Plaće za prekovremeni rad</t>
  </si>
  <si>
    <t xml:space="preserve">      3121 Ostali rashodi za zaposlene</t>
  </si>
  <si>
    <t xml:space="preserve">      3132 Doprinosi za obvezno zdravstveno osiguranje</t>
  </si>
  <si>
    <t xml:space="preserve">     32 Materijalni rashodi</t>
  </si>
  <si>
    <t xml:space="preserve">      3211 Službena putovanja</t>
  </si>
  <si>
    <t xml:space="preserve">      3212 Naknade za prijevoz, za rad na terenu i odvojeni život</t>
  </si>
  <si>
    <t xml:space="preserve">      3213 Stručno usavršavanje zaposlenika</t>
  </si>
  <si>
    <t xml:space="preserve">      3214 Ostale naknade troškova zaposlenima</t>
  </si>
  <si>
    <t xml:space="preserve">      3221 Uredski materijal i ostali materijalni rashodi</t>
  </si>
  <si>
    <t xml:space="preserve">      3223 Energija</t>
  </si>
  <si>
    <t xml:space="preserve">      3224 Materijal i dijelovi za tekuće i investicijsko održavanje</t>
  </si>
  <si>
    <t xml:space="preserve">      3225 Sitni inventar i autogume</t>
  </si>
  <si>
    <t xml:space="preserve">      3227 Službena, radna i zaštitna odjeća i obuća</t>
  </si>
  <si>
    <t xml:space="preserve">      3231 Usluge telefona, interneta, pošte i prijevoza</t>
  </si>
  <si>
    <t xml:space="preserve">      3232 Usluge tekućeg i investicijskog održavanja</t>
  </si>
  <si>
    <t xml:space="preserve">      3233 Usluge promidžbe i informiranja</t>
  </si>
  <si>
    <t xml:space="preserve">      3234 Komunalne usluge</t>
  </si>
  <si>
    <t xml:space="preserve">      3235 Zakupnine i najamnine</t>
  </si>
  <si>
    <t xml:space="preserve">      3236 Zdravstvene i veterinarske usluge</t>
  </si>
  <si>
    <t xml:space="preserve">      3237 Intelektualne i osobne usluge</t>
  </si>
  <si>
    <t xml:space="preserve">      3238 Računalne usluge</t>
  </si>
  <si>
    <t xml:space="preserve">      3239 Ostale usluge</t>
  </si>
  <si>
    <t xml:space="preserve">      3241 Naknade troškova osobama izvan radnog odnosa</t>
  </si>
  <si>
    <t xml:space="preserve">      3292 Premije osiguranja</t>
  </si>
  <si>
    <t xml:space="preserve">      3294 Članarine i norme</t>
  </si>
  <si>
    <t xml:space="preserve">      3295 Pristojbe i naknade</t>
  </si>
  <si>
    <t xml:space="preserve">      3299 Ostali nespomenuti rashodi poslovanja</t>
  </si>
  <si>
    <t xml:space="preserve">     34 Financijski rashodi</t>
  </si>
  <si>
    <t xml:space="preserve">      3431 Bankarske usluge i usluge platnog prometa</t>
  </si>
  <si>
    <t xml:space="preserve">   A780001 MUZEJI  PROG. MUZEJSKO GALERIJSKE DJ.**</t>
  </si>
  <si>
    <t xml:space="preserve">     42 Rashodi za nabavu proizvedene dugotrajne imovine</t>
  </si>
  <si>
    <t xml:space="preserve">      4221 Uredska oprema i namještaj</t>
  </si>
  <si>
    <t xml:space="preserve">      4242 Umjetnička djela (izložena u galerijama, muzejima i slično)</t>
  </si>
  <si>
    <t xml:space="preserve">     45 Rashodi za dodatna ulaganja na nefinancijskoj imovini</t>
  </si>
  <si>
    <t xml:space="preserve">      4511 Dodatna ulaganja na građevinskim objektima</t>
  </si>
  <si>
    <t xml:space="preserve">      4541 Dodatna ulaganja za ostalu nefinancijsku imovinu</t>
  </si>
  <si>
    <t xml:space="preserve">   A780002 MUZEJI ADMINISTRACIJA I UPRAVLJANJE - OSTALI IZVOR</t>
  </si>
  <si>
    <t xml:space="preserve">    31 Vlastiti prihodi</t>
  </si>
  <si>
    <t xml:space="preserve">      3222 Materijal i sirovine</t>
  </si>
  <si>
    <t xml:space="preserve">    43 Ostali prihodi</t>
  </si>
  <si>
    <t xml:space="preserve">      3291 Naknade za rad predstavničkih i izvršnih tijela, povjerenstava i slično</t>
  </si>
  <si>
    <t xml:space="preserve">      3293 Reprezentacija</t>
  </si>
  <si>
    <t xml:space="preserve">      3434 Ostali nespomenuti financijski rashodi</t>
  </si>
  <si>
    <t xml:space="preserve">      4222 Komunikacijska oprema</t>
  </si>
  <si>
    <t xml:space="preserve">      4223 Oprema za održavanje i zaštitu</t>
  </si>
  <si>
    <t xml:space="preserve">      4241 Knjige</t>
  </si>
  <si>
    <t xml:space="preserve">    52 Pomoći grad. i župan</t>
  </si>
  <si>
    <t xml:space="preserve">    61 Donacije</t>
  </si>
  <si>
    <t xml:space="preserve"> 68 Kazne, upravne mjere i ostali prihodi</t>
  </si>
  <si>
    <t xml:space="preserve">  681 Kazne i upravne mjere</t>
  </si>
  <si>
    <t xml:space="preserve">   6831 Ostali prihodi</t>
  </si>
  <si>
    <t xml:space="preserve">   4225 Instrumenti i uređaji</t>
  </si>
  <si>
    <t xml:space="preserve">      4225 Instrumenti, uređaji i strojevi</t>
  </si>
  <si>
    <t>761691,50</t>
  </si>
  <si>
    <t>3244,87</t>
  </si>
  <si>
    <t>1553,41</t>
  </si>
  <si>
    <t>1038289,80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</si>
</sst>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auto="1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3" tint="0.79995117038483843"/>
        <bgColor auto="1"/>
      </patternFill>
    </fill>
    <fill>
      <patternFill patternType="solid">
        <fgColor theme="5" tint="0.79995117038483843"/>
        <bgColor auto="1"/>
      </patternFill>
    </fill>
    <fill>
      <patternFill patternType="solid">
        <fgColor theme="6" tint="0.79995117038483843"/>
        <bgColor auto="1"/>
      </patternFill>
    </fill>
    <fill>
      <patternFill patternType="solid">
        <fgColor theme="7" tint="0.79995117038483843"/>
        <bgColor auto="1"/>
      </patternFill>
    </fill>
    <fill>
      <patternFill patternType="solid">
        <fgColor theme="8" tint="0.79995117038483843"/>
        <bgColor auto="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9" fontId="9" fillId="2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/>
    </xf>
    <xf numFmtId="10" fontId="11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4" fontId="5" fillId="2" borderId="1" xfId="0" applyNumberFormat="1" applyFont="1" applyFill="1" applyBorder="1" applyAlignment="1">
      <alignment horizontal="right" vertical="center"/>
    </xf>
    <xf numFmtId="10" fontId="5" fillId="2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4" fontId="11" fillId="0" borderId="0" xfId="0" applyNumberFormat="1" applyFont="1" applyAlignment="1">
      <alignment horizontal="right" vertical="center"/>
    </xf>
    <xf numFmtId="10" fontId="1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quotePrefix="1" applyFont="1"/>
    <xf numFmtId="0" fontId="13" fillId="3" borderId="2" xfId="0" applyFont="1" applyFill="1" applyBorder="1" applyAlignment="1">
      <alignment horizontal="left" vertical="center"/>
    </xf>
    <xf numFmtId="164" fontId="13" fillId="3" borderId="2" xfId="0" applyNumberFormat="1" applyFont="1" applyFill="1" applyBorder="1" applyAlignment="1">
      <alignment horizontal="right" vertical="center"/>
    </xf>
    <xf numFmtId="10" fontId="13" fillId="3" borderId="2" xfId="0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left" vertical="center"/>
    </xf>
    <xf numFmtId="164" fontId="14" fillId="4" borderId="3" xfId="0" applyNumberFormat="1" applyFont="1" applyFill="1" applyBorder="1" applyAlignment="1">
      <alignment horizontal="right" vertical="center"/>
    </xf>
    <xf numFmtId="10" fontId="14" fillId="4" borderId="3" xfId="0" applyNumberFormat="1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left" vertical="center"/>
    </xf>
    <xf numFmtId="164" fontId="9" fillId="5" borderId="3" xfId="0" applyNumberFormat="1" applyFont="1" applyFill="1" applyBorder="1" applyAlignment="1">
      <alignment horizontal="right" vertical="center"/>
    </xf>
    <xf numFmtId="10" fontId="9" fillId="5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164" fontId="11" fillId="0" borderId="3" xfId="0" applyNumberFormat="1" applyFont="1" applyBorder="1" applyAlignment="1">
      <alignment horizontal="right" vertical="center"/>
    </xf>
    <xf numFmtId="10" fontId="11" fillId="0" borderId="3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vertical="center"/>
    </xf>
    <xf numFmtId="10" fontId="5" fillId="2" borderId="4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wrapText="1"/>
    </xf>
    <xf numFmtId="0" fontId="15" fillId="0" borderId="5" xfId="0" applyFont="1" applyBorder="1" applyAlignment="1">
      <alignment vertical="center"/>
    </xf>
    <xf numFmtId="164" fontId="15" fillId="0" borderId="6" xfId="0" applyNumberFormat="1" applyFont="1" applyBorder="1" applyAlignment="1">
      <alignment vertical="center"/>
    </xf>
    <xf numFmtId="0" fontId="15" fillId="0" borderId="7" xfId="0" applyFont="1" applyBorder="1" applyAlignment="1">
      <alignment horizontal="left" vertical="center"/>
    </xf>
    <xf numFmtId="0" fontId="15" fillId="0" borderId="0" xfId="0" applyFont="1" applyAlignment="1">
      <alignment horizontal="right" vertical="center"/>
    </xf>
    <xf numFmtId="49" fontId="15" fillId="0" borderId="0" xfId="0" applyNumberFormat="1" applyFont="1" applyAlignment="1">
      <alignment horizontal="right" vertical="center"/>
    </xf>
    <xf numFmtId="10" fontId="15" fillId="0" borderId="0" xfId="0" applyNumberFormat="1" applyFont="1" applyAlignment="1">
      <alignment horizontal="center" vertical="center"/>
    </xf>
    <xf numFmtId="0" fontId="8" fillId="6" borderId="3" xfId="0" applyFont="1" applyFill="1" applyBorder="1" applyAlignment="1">
      <alignment horizontal="left" vertical="center"/>
    </xf>
    <xf numFmtId="164" fontId="8" fillId="6" borderId="3" xfId="0" applyNumberFormat="1" applyFont="1" applyFill="1" applyBorder="1" applyAlignment="1">
      <alignment horizontal="right" vertical="center"/>
    </xf>
    <xf numFmtId="10" fontId="8" fillId="6" borderId="3" xfId="0" applyNumberFormat="1" applyFont="1" applyFill="1" applyBorder="1" applyAlignment="1">
      <alignment horizontal="center" vertical="center"/>
    </xf>
    <xf numFmtId="0" fontId="16" fillId="7" borderId="3" xfId="0" applyFont="1" applyFill="1" applyBorder="1" applyAlignment="1">
      <alignment horizontal="left" vertical="center"/>
    </xf>
    <xf numFmtId="164" fontId="16" fillId="7" borderId="3" xfId="0" applyNumberFormat="1" applyFont="1" applyFill="1" applyBorder="1" applyAlignment="1">
      <alignment horizontal="right" vertical="center"/>
    </xf>
    <xf numFmtId="10" fontId="16" fillId="7" borderId="3" xfId="0" applyNumberFormat="1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left" vertical="center"/>
    </xf>
    <xf numFmtId="164" fontId="11" fillId="8" borderId="3" xfId="0" applyNumberFormat="1" applyFont="1" applyFill="1" applyBorder="1" applyAlignment="1">
      <alignment horizontal="right" vertical="center"/>
    </xf>
    <xf numFmtId="10" fontId="11" fillId="8" borderId="3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abSelected="1" zoomScaleNormal="100" workbookViewId="0">
      <pane ySplit="7" topLeftCell="A18" activePane="bottomLeft" state="frozen"/>
      <selection pane="bottomLeft" activeCell="B24" sqref="B24"/>
    </sheetView>
  </sheetViews>
  <sheetFormatPr defaultColWidth="9.140625" defaultRowHeight="15" x14ac:dyDescent="0.25"/>
  <cols>
    <col min="1" max="1" width="74" style="1" customWidth="1"/>
    <col min="2" max="4" width="19.7109375" style="1" customWidth="1"/>
    <col min="5" max="6" width="15" style="1" customWidth="1"/>
  </cols>
  <sheetData>
    <row r="1" spans="1:6" s="2" customFormat="1" ht="30" customHeight="1" x14ac:dyDescent="0.2">
      <c r="A1" s="3" t="s">
        <v>0</v>
      </c>
      <c r="B1" s="4"/>
      <c r="C1" s="4"/>
      <c r="D1" s="4"/>
      <c r="E1" s="4"/>
      <c r="F1" s="4"/>
    </row>
    <row r="2" spans="1:6" s="5" customFormat="1" ht="30" customHeight="1" x14ac:dyDescent="0.25">
      <c r="A2" s="57" t="s">
        <v>1</v>
      </c>
      <c r="B2" s="57"/>
      <c r="C2" s="57"/>
      <c r="D2" s="57"/>
      <c r="E2" s="57"/>
      <c r="F2" s="57"/>
    </row>
    <row r="3" spans="1:6" s="5" customFormat="1" ht="30" customHeight="1" x14ac:dyDescent="0.25">
      <c r="A3" s="58" t="s">
        <v>2</v>
      </c>
      <c r="B3" s="58"/>
      <c r="C3" s="58"/>
      <c r="D3" s="58"/>
      <c r="E3" s="58"/>
      <c r="F3" s="58"/>
    </row>
    <row r="4" spans="1:6" s="6" customFormat="1" ht="24.95" customHeight="1" x14ac:dyDescent="0.3">
      <c r="A4" s="58" t="s">
        <v>3</v>
      </c>
      <c r="B4" s="58"/>
      <c r="C4" s="58"/>
      <c r="D4" s="58"/>
      <c r="E4" s="58"/>
      <c r="F4" s="58"/>
    </row>
    <row r="5" spans="1:6" s="7" customFormat="1" ht="24.95" customHeight="1" x14ac:dyDescent="0.25">
      <c r="A5" s="8" t="s">
        <v>4</v>
      </c>
      <c r="B5" s="9"/>
      <c r="C5" s="9"/>
      <c r="D5" s="9"/>
      <c r="E5" s="9"/>
      <c r="F5" s="9"/>
    </row>
    <row r="6" spans="1:6" ht="57.6" customHeight="1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9</v>
      </c>
      <c r="F6" s="10" t="s">
        <v>10</v>
      </c>
    </row>
    <row r="7" spans="1:6" s="11" customFormat="1" ht="15.95" customHeight="1" x14ac:dyDescent="0.25">
      <c r="A7" s="12" t="s">
        <v>11</v>
      </c>
      <c r="B7" s="12">
        <f>COLUMN()</f>
        <v>2</v>
      </c>
      <c r="C7" s="12">
        <f>COLUMN()</f>
        <v>3</v>
      </c>
      <c r="D7" s="12">
        <f>COLUMN()</f>
        <v>4</v>
      </c>
      <c r="E7" s="12" t="str">
        <f>_xlfn.CONCAT(TEXT(COLUMN(),"@")," (",TEXT(D7,"@")," / ",TEXT(B7,"@"),")")</f>
        <v>5 (4 / 2)</v>
      </c>
      <c r="F7" s="12" t="str">
        <f>_xlfn.CONCAT(TEXT(COLUMN(),"@")," (",TEXT(D7,"@")," / ",TEXT(C7,"@"),")")</f>
        <v>6 (4 / 3)</v>
      </c>
    </row>
    <row r="8" spans="1:6" s="11" customFormat="1" ht="24.95" customHeight="1" x14ac:dyDescent="0.25">
      <c r="A8" s="13" t="s">
        <v>12</v>
      </c>
      <c r="B8" s="14">
        <v>1896938.82</v>
      </c>
      <c r="C8" s="14">
        <v>3628489</v>
      </c>
      <c r="D8" s="14">
        <v>1153135.31</v>
      </c>
      <c r="E8" s="15">
        <f t="shared" ref="E8:E14" si="0">IF(B8&lt;&gt;0,D8/B8,"-")</f>
        <v>0.60789272581811571</v>
      </c>
      <c r="F8" s="15">
        <f>IF(C8&lt;&gt;0,D8/C8,"-")</f>
        <v>0.31780041499367923</v>
      </c>
    </row>
    <row r="9" spans="1:6" s="11" customFormat="1" ht="24.95" customHeight="1" x14ac:dyDescent="0.25">
      <c r="A9" s="13" t="s">
        <v>13</v>
      </c>
      <c r="B9" s="14">
        <v>0</v>
      </c>
      <c r="C9" s="14">
        <v>0</v>
      </c>
      <c r="D9" s="14">
        <v>0</v>
      </c>
      <c r="E9" s="15" t="str">
        <f t="shared" si="0"/>
        <v>-</v>
      </c>
      <c r="F9" s="15" t="str">
        <f>IF(C9&lt;&gt;0,D9/C9,"-")</f>
        <v>-</v>
      </c>
    </row>
    <row r="10" spans="1:6" s="16" customFormat="1" ht="30" customHeight="1" x14ac:dyDescent="0.25">
      <c r="A10" s="17" t="s">
        <v>14</v>
      </c>
      <c r="B10" s="18">
        <f>B8+B9</f>
        <v>1896938.82</v>
      </c>
      <c r="C10" s="18">
        <f>C8+C9</f>
        <v>3628489</v>
      </c>
      <c r="D10" s="18">
        <f>D8+D9</f>
        <v>1153135.31</v>
      </c>
      <c r="E10" s="19">
        <f t="shared" si="0"/>
        <v>0.60789272581811571</v>
      </c>
      <c r="F10" s="19" t="str">
        <f>IF(C9&lt;&gt;0,D9/C9,"-")</f>
        <v>-</v>
      </c>
    </row>
    <row r="11" spans="1:6" s="11" customFormat="1" ht="24.95" customHeight="1" x14ac:dyDescent="0.25">
      <c r="A11" s="13" t="s">
        <v>15</v>
      </c>
      <c r="B11" s="14">
        <v>679845.18</v>
      </c>
      <c r="C11" s="14">
        <v>1644259</v>
      </c>
      <c r="D11" s="14">
        <v>688634.46</v>
      </c>
      <c r="E11" s="15">
        <f t="shared" si="0"/>
        <v>1.012928355246999</v>
      </c>
      <c r="F11" s="15">
        <f>IF(C11&lt;&gt;0,D11/C11,"-")</f>
        <v>0.41881142812659072</v>
      </c>
    </row>
    <row r="12" spans="1:6" s="11" customFormat="1" ht="24.95" customHeight="1" x14ac:dyDescent="0.25">
      <c r="A12" s="13" t="s">
        <v>16</v>
      </c>
      <c r="B12" s="14">
        <v>779138.72</v>
      </c>
      <c r="C12" s="14">
        <v>2164050</v>
      </c>
      <c r="D12" s="14">
        <v>1116145.1200000001</v>
      </c>
      <c r="E12" s="15">
        <f t="shared" si="0"/>
        <v>1.4325370968599791</v>
      </c>
      <c r="F12" s="15">
        <f>IF(C12&lt;&gt;0,D12/C12,"-")</f>
        <v>0.51576678912224772</v>
      </c>
    </row>
    <row r="13" spans="1:6" ht="30" customHeight="1" x14ac:dyDescent="0.25">
      <c r="A13" s="17" t="s">
        <v>17</v>
      </c>
      <c r="B13" s="18">
        <f>B11+B12</f>
        <v>1458983.9</v>
      </c>
      <c r="C13" s="18">
        <f>C11+C12</f>
        <v>3808309</v>
      </c>
      <c r="D13" s="18">
        <f>D11+D12</f>
        <v>1804779.58</v>
      </c>
      <c r="E13" s="19">
        <f t="shared" si="0"/>
        <v>1.2370113062933732</v>
      </c>
      <c r="F13" s="19">
        <f>IF(C13&lt;&gt;0,D13/C13,"-")</f>
        <v>0.473905762373799</v>
      </c>
    </row>
    <row r="14" spans="1:6" ht="30" customHeight="1" x14ac:dyDescent="0.25">
      <c r="A14" s="17" t="s">
        <v>18</v>
      </c>
      <c r="B14" s="18">
        <f>B8+B9-B11-B12</f>
        <v>437954.92000000016</v>
      </c>
      <c r="C14" s="18">
        <f>C8+C9-C11-C12</f>
        <v>-179820</v>
      </c>
      <c r="D14" s="18">
        <f>D8+D9-D11-D12</f>
        <v>-651644.27</v>
      </c>
      <c r="E14" s="19">
        <f t="shared" si="0"/>
        <v>-1.4879254467560263</v>
      </c>
      <c r="F14" s="19">
        <f>IF(C14&lt;&gt;0,D14/C14,"-")</f>
        <v>3.6238698142587031</v>
      </c>
    </row>
    <row r="15" spans="1:6" x14ac:dyDescent="0.25">
      <c r="A15" s="20"/>
      <c r="B15" s="21"/>
      <c r="C15" s="21"/>
      <c r="D15" s="21"/>
      <c r="E15" s="22"/>
      <c r="F15" s="22"/>
    </row>
    <row r="16" spans="1:6" x14ac:dyDescent="0.25">
      <c r="A16" s="20"/>
      <c r="B16" s="21"/>
      <c r="C16" s="21"/>
      <c r="D16" s="21"/>
      <c r="E16" s="22"/>
      <c r="F16" s="22"/>
    </row>
    <row r="17" spans="1:6" s="7" customFormat="1" ht="21.75" customHeight="1" x14ac:dyDescent="0.2">
      <c r="A17" s="23" t="s">
        <v>19</v>
      </c>
      <c r="B17" s="9"/>
      <c r="C17" s="9"/>
      <c r="D17" s="9"/>
      <c r="E17" s="9"/>
      <c r="F17" s="9"/>
    </row>
    <row r="18" spans="1:6" ht="57.6" customHeight="1" x14ac:dyDescent="0.25">
      <c r="A18" s="10" t="s">
        <v>5</v>
      </c>
      <c r="B18" s="10" t="str">
        <f>B6</f>
        <v>Ostvarenje /
Izvršenje
01.-06.2024.</v>
      </c>
      <c r="C18" s="10" t="str">
        <f>C6</f>
        <v>Izvorni plan
2025.</v>
      </c>
      <c r="D18" s="10" t="str">
        <f>D6</f>
        <v>Ostvarenje /
Izvršenje
01.-06.2025.</v>
      </c>
      <c r="E18" s="10" t="str">
        <f>E6</f>
        <v>Indeks
izvršenja
01.-06.2024.</v>
      </c>
      <c r="F18" s="10" t="str">
        <f>F6</f>
        <v>Indeks
izvršenja
01.-06.2025.</v>
      </c>
    </row>
    <row r="19" spans="1:6" s="11" customFormat="1" ht="15.95" customHeight="1" x14ac:dyDescent="0.25">
      <c r="A19" s="12" t="s">
        <v>11</v>
      </c>
      <c r="B19" s="12">
        <f>COLUMN()</f>
        <v>2</v>
      </c>
      <c r="C19" s="12">
        <f>COLUMN()</f>
        <v>3</v>
      </c>
      <c r="D19" s="12">
        <f>COLUMN()</f>
        <v>4</v>
      </c>
      <c r="E19" s="12" t="str">
        <f>_xlfn.CONCAT(TEXT(COLUMN(),"@")," (",TEXT(D19,"@")," / ",TEXT(B19,"@"),")")</f>
        <v>5 (4 / 2)</v>
      </c>
      <c r="F19" s="12" t="str">
        <f>_xlfn.CONCAT(TEXT(COLUMN(),"@")," (",TEXT(D19,"@")," / ",TEXT(C19,"@"),")")</f>
        <v>6 (4 / 3)</v>
      </c>
    </row>
    <row r="20" spans="1:6" s="11" customFormat="1" ht="24.95" customHeight="1" x14ac:dyDescent="0.25">
      <c r="A20" s="13" t="s">
        <v>20</v>
      </c>
      <c r="B20" s="14">
        <v>0</v>
      </c>
      <c r="C20" s="14">
        <v>0</v>
      </c>
      <c r="D20" s="14">
        <v>0</v>
      </c>
      <c r="E20" s="15" t="str">
        <f t="shared" ref="E20:E26" si="1">IF(B20&lt;&gt;0,D20/B20,"-")</f>
        <v>-</v>
      </c>
      <c r="F20" s="15" t="str">
        <f t="shared" ref="F20:F26" si="2">IF(C20&lt;&gt;0,D20/C20,"-")</f>
        <v>-</v>
      </c>
    </row>
    <row r="21" spans="1:6" s="11" customFormat="1" ht="24.95" customHeight="1" x14ac:dyDescent="0.25">
      <c r="A21" s="13" t="s">
        <v>21</v>
      </c>
      <c r="B21" s="14">
        <v>0</v>
      </c>
      <c r="C21" s="14">
        <v>0</v>
      </c>
      <c r="D21" s="14">
        <v>0</v>
      </c>
      <c r="E21" s="15" t="str">
        <f t="shared" si="1"/>
        <v>-</v>
      </c>
      <c r="F21" s="15" t="str">
        <f t="shared" si="2"/>
        <v>-</v>
      </c>
    </row>
    <row r="22" spans="1:6" s="11" customFormat="1" ht="30" customHeight="1" x14ac:dyDescent="0.25">
      <c r="A22" s="17" t="s">
        <v>22</v>
      </c>
      <c r="B22" s="18">
        <f>B20-B21</f>
        <v>0</v>
      </c>
      <c r="C22" s="18">
        <f>C20-C21</f>
        <v>0</v>
      </c>
      <c r="D22" s="18">
        <f>D20-D21</f>
        <v>0</v>
      </c>
      <c r="E22" s="19" t="str">
        <f t="shared" si="1"/>
        <v>-</v>
      </c>
      <c r="F22" s="19" t="str">
        <f t="shared" si="2"/>
        <v>-</v>
      </c>
    </row>
    <row r="23" spans="1:6" s="11" customFormat="1" ht="24.95" customHeight="1" x14ac:dyDescent="0.25">
      <c r="A23" s="13" t="s">
        <v>23</v>
      </c>
      <c r="B23" s="14">
        <v>479069.77</v>
      </c>
      <c r="C23" s="14">
        <v>419820</v>
      </c>
      <c r="D23" s="14">
        <v>1302708.02</v>
      </c>
      <c r="E23" s="15">
        <f t="shared" si="1"/>
        <v>2.7192448815962651</v>
      </c>
      <c r="F23" s="15">
        <f t="shared" si="2"/>
        <v>3.1030156257443666</v>
      </c>
    </row>
    <row r="24" spans="1:6" s="11" customFormat="1" ht="24.95" customHeight="1" x14ac:dyDescent="0.25">
      <c r="A24" s="13" t="s">
        <v>24</v>
      </c>
      <c r="B24" s="14">
        <v>1118552.82</v>
      </c>
      <c r="C24" s="14">
        <v>240000</v>
      </c>
      <c r="D24" s="14">
        <v>856614.53</v>
      </c>
      <c r="E24" s="15">
        <f t="shared" si="1"/>
        <v>0.76582394204683157</v>
      </c>
      <c r="F24" s="15">
        <f t="shared" si="2"/>
        <v>3.5692272083333334</v>
      </c>
    </row>
    <row r="25" spans="1:6" ht="30" customHeight="1" x14ac:dyDescent="0.25">
      <c r="A25" s="17" t="s">
        <v>25</v>
      </c>
      <c r="B25" s="18">
        <f>B20-B21+B23-B24</f>
        <v>-639483.05000000005</v>
      </c>
      <c r="C25" s="18">
        <f>C20-C21+C23-C24</f>
        <v>179820</v>
      </c>
      <c r="D25" s="18">
        <f>D20-D21+D23-D24</f>
        <v>446093.49</v>
      </c>
      <c r="E25" s="19">
        <f t="shared" si="1"/>
        <v>-0.697584541138346</v>
      </c>
      <c r="F25" s="19">
        <f t="shared" si="2"/>
        <v>2.4807779446112779</v>
      </c>
    </row>
    <row r="26" spans="1:6" ht="30" customHeight="1" x14ac:dyDescent="0.25">
      <c r="A26" s="17" t="s">
        <v>26</v>
      </c>
      <c r="B26" s="18">
        <f>B14+B25</f>
        <v>-201528.12999999989</v>
      </c>
      <c r="C26" s="18">
        <f>C14+C25</f>
        <v>0</v>
      </c>
      <c r="D26" s="18">
        <f>D14+D25</f>
        <v>-205550.78000000003</v>
      </c>
      <c r="E26" s="19">
        <f t="shared" si="1"/>
        <v>1.0199607369948809</v>
      </c>
      <c r="F26" s="19" t="str">
        <f t="shared" si="2"/>
        <v>-</v>
      </c>
    </row>
    <row r="27" spans="1:6" x14ac:dyDescent="0.25">
      <c r="A27" s="11"/>
      <c r="B27" s="11"/>
      <c r="C27" s="11"/>
      <c r="D27" s="11"/>
      <c r="E27" s="11"/>
      <c r="F27" s="11"/>
    </row>
    <row r="28" spans="1:6" x14ac:dyDescent="0.25">
      <c r="A28" s="11"/>
      <c r="B28" s="11"/>
      <c r="C28" s="11"/>
      <c r="D28" s="11"/>
      <c r="E28" s="11"/>
      <c r="F28" s="11"/>
    </row>
    <row r="29" spans="1:6" x14ac:dyDescent="0.25">
      <c r="C29" s="24"/>
    </row>
  </sheetData>
  <mergeCells count="3">
    <mergeCell ref="A2:F2"/>
    <mergeCell ref="A4:F4"/>
    <mergeCell ref="A3:F3"/>
  </mergeCells>
  <pageMargins left="0.39370078740157499" right="0.39370078740157499" top="0.39370078740157499" bottom="0.39370078740157499" header="0.23622047244094499" footer="0.23622047244094499"/>
  <pageSetup paperSize="9" scale="10" fitToHeight="0" orientation="portrait" r:id="rId1"/>
  <headerFooter>
    <oddFooter>Stranica &amp;P od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54"/>
  <sheetViews>
    <sheetView zoomScaleNormal="100" workbookViewId="0">
      <pane ySplit="6" topLeftCell="A146" activePane="bottomLeft" state="frozen"/>
      <selection pane="bottomLeft" activeCell="D142" sqref="D142"/>
    </sheetView>
  </sheetViews>
  <sheetFormatPr defaultColWidth="9.140625" defaultRowHeight="15" x14ac:dyDescent="0.25"/>
  <cols>
    <col min="1" max="1" width="73.7109375" style="1" customWidth="1"/>
    <col min="2" max="2" width="29.7109375" style="1" customWidth="1"/>
    <col min="3" max="4" width="19.7109375" style="1" customWidth="1"/>
    <col min="5" max="5" width="15.7109375" style="1" customWidth="1"/>
    <col min="6" max="6" width="12.7109375" style="1" customWidth="1"/>
  </cols>
  <sheetData>
    <row r="1" spans="1:6" s="5" customFormat="1" ht="30" customHeight="1" x14ac:dyDescent="0.25">
      <c r="A1" s="58" t="s">
        <v>2</v>
      </c>
      <c r="B1" s="58"/>
      <c r="C1" s="58"/>
      <c r="D1" s="58"/>
      <c r="E1" s="58"/>
      <c r="F1" s="58"/>
    </row>
    <row r="2" spans="1:6" s="5" customFormat="1" ht="30" customHeight="1" x14ac:dyDescent="0.25">
      <c r="A2" s="58" t="s">
        <v>27</v>
      </c>
      <c r="B2" s="58"/>
      <c r="C2" s="58"/>
      <c r="D2" s="58"/>
      <c r="E2" s="58"/>
      <c r="F2" s="58"/>
    </row>
    <row r="3" spans="1:6" s="6" customFormat="1" ht="24.95" customHeight="1" x14ac:dyDescent="0.3">
      <c r="A3" s="58" t="s">
        <v>28</v>
      </c>
      <c r="B3" s="58"/>
      <c r="C3" s="58"/>
      <c r="D3" s="58"/>
      <c r="E3" s="58"/>
      <c r="F3" s="58"/>
    </row>
    <row r="4" spans="1:6" s="7" customFormat="1" ht="24.95" customHeight="1" x14ac:dyDescent="0.25">
      <c r="A4" s="8" t="s">
        <v>29</v>
      </c>
      <c r="B4" s="9"/>
      <c r="C4" s="9"/>
      <c r="D4" s="9"/>
      <c r="E4" s="9"/>
      <c r="F4" s="9"/>
    </row>
    <row r="5" spans="1:6" ht="57.6" customHeight="1" x14ac:dyDescent="0.25">
      <c r="A5" s="10" t="s">
        <v>30</v>
      </c>
      <c r="B5" s="10" t="s">
        <v>31</v>
      </c>
      <c r="C5" s="10" t="s">
        <v>7</v>
      </c>
      <c r="D5" s="10" t="s">
        <v>32</v>
      </c>
      <c r="E5" s="10" t="s">
        <v>33</v>
      </c>
      <c r="F5" s="10" t="s">
        <v>34</v>
      </c>
    </row>
    <row r="6" spans="1:6" s="11" customFormat="1" ht="15.95" customHeight="1" x14ac:dyDescent="0.25">
      <c r="A6" s="12" t="s">
        <v>11</v>
      </c>
      <c r="B6" s="12">
        <f>COLUMN()</f>
        <v>2</v>
      </c>
      <c r="C6" s="12">
        <v>3</v>
      </c>
      <c r="D6" s="12">
        <f>COLUMN()</f>
        <v>4</v>
      </c>
      <c r="E6" s="12" t="str">
        <f>_xlfn.CONCAT(TEXT(COLUMN(),"@")," (",TEXT(D6,"@")," / ",TEXT(B6,"@"),")")</f>
        <v>5 (4 / 2)</v>
      </c>
      <c r="F6" s="12" t="str">
        <f>_xlfn.CONCAT(TEXT(COLUMN(),"@")," (",TEXT(D6,"@")," / ",TEXT(C6,"@"),")")</f>
        <v>6 (4 / 3)</v>
      </c>
    </row>
    <row r="7" spans="1:6" x14ac:dyDescent="0.25">
      <c r="A7" s="25" t="s">
        <v>12</v>
      </c>
      <c r="B7" s="26">
        <f>SUBTOTAL(9,B10:B31)</f>
        <v>1896938.8199999998</v>
      </c>
      <c r="C7" s="26">
        <v>3628489</v>
      </c>
      <c r="D7" s="26">
        <f>SUBTOTAL(9,D10:D34)</f>
        <v>1153133.31</v>
      </c>
      <c r="E7" s="27">
        <f t="shared" ref="E7:E35" si="0">IF(B7&lt;&gt;0,D7/B7,"-")</f>
        <v>0.6078916714878555</v>
      </c>
      <c r="F7" s="27">
        <f t="shared" ref="F7:F35" si="1">IF(C7&lt;&gt;0,D7/C7,"-")</f>
        <v>0.31779986380005565</v>
      </c>
    </row>
    <row r="8" spans="1:6" x14ac:dyDescent="0.25">
      <c r="A8" s="28" t="s">
        <v>35</v>
      </c>
      <c r="B8" s="29">
        <f>SUBTOTAL(9,B10:B10)</f>
        <v>0</v>
      </c>
      <c r="C8" s="29">
        <v>0</v>
      </c>
      <c r="D8" s="29">
        <f>SUBTOTAL(9,D10:D10)</f>
        <v>0</v>
      </c>
      <c r="E8" s="30" t="str">
        <f t="shared" si="0"/>
        <v>-</v>
      </c>
      <c r="F8" s="30" t="str">
        <f t="shared" si="1"/>
        <v>-</v>
      </c>
    </row>
    <row r="9" spans="1:6" x14ac:dyDescent="0.25">
      <c r="A9" s="31" t="s">
        <v>36</v>
      </c>
      <c r="B9" s="32">
        <f>SUBTOTAL(9,B10:B10)</f>
        <v>0</v>
      </c>
      <c r="C9" s="32"/>
      <c r="D9" s="32">
        <f>SUBTOTAL(9,D10:D10)</f>
        <v>0</v>
      </c>
      <c r="E9" s="33" t="str">
        <f t="shared" si="0"/>
        <v>-</v>
      </c>
      <c r="F9" s="33" t="str">
        <f t="shared" si="1"/>
        <v>-</v>
      </c>
    </row>
    <row r="10" spans="1:6" x14ac:dyDescent="0.25">
      <c r="A10" s="34" t="s">
        <v>37</v>
      </c>
      <c r="B10" s="35">
        <v>0</v>
      </c>
      <c r="C10" s="35"/>
      <c r="D10" s="35">
        <v>0</v>
      </c>
      <c r="E10" s="36" t="str">
        <f t="shared" si="0"/>
        <v>-</v>
      </c>
      <c r="F10" s="36" t="str">
        <f t="shared" si="1"/>
        <v>-</v>
      </c>
    </row>
    <row r="11" spans="1:6" x14ac:dyDescent="0.25">
      <c r="A11" s="28" t="s">
        <v>38</v>
      </c>
      <c r="B11" s="29">
        <f>SUBTOTAL(9,B13:B15)</f>
        <v>1263219.97</v>
      </c>
      <c r="C11" s="29">
        <v>2600</v>
      </c>
      <c r="D11" s="29">
        <f>SUBTOTAL(9,D13:D15)</f>
        <v>534433.57999999996</v>
      </c>
      <c r="E11" s="30">
        <f t="shared" si="0"/>
        <v>0.42307245981869646</v>
      </c>
      <c r="F11" s="30">
        <f t="shared" si="1"/>
        <v>205.5513769230769</v>
      </c>
    </row>
    <row r="12" spans="1:6" x14ac:dyDescent="0.25">
      <c r="A12" s="31" t="s">
        <v>39</v>
      </c>
      <c r="B12" s="32">
        <f>SUBTOTAL(9,B13:B13)</f>
        <v>3290</v>
      </c>
      <c r="C12" s="32"/>
      <c r="D12" s="32">
        <f>SUBTOTAL(9,D13:D13)</f>
        <v>3100</v>
      </c>
      <c r="E12" s="33">
        <f t="shared" si="0"/>
        <v>0.94224924012158051</v>
      </c>
      <c r="F12" s="33" t="str">
        <f t="shared" si="1"/>
        <v>-</v>
      </c>
    </row>
    <row r="13" spans="1:6" x14ac:dyDescent="0.25">
      <c r="A13" s="34" t="s">
        <v>40</v>
      </c>
      <c r="B13" s="35">
        <v>3290</v>
      </c>
      <c r="C13" s="35"/>
      <c r="D13" s="35">
        <v>3100</v>
      </c>
      <c r="E13" s="36">
        <f t="shared" si="0"/>
        <v>0.94224924012158051</v>
      </c>
      <c r="F13" s="36" t="str">
        <f t="shared" si="1"/>
        <v>-</v>
      </c>
    </row>
    <row r="14" spans="1:6" x14ac:dyDescent="0.25">
      <c r="A14" s="31" t="s">
        <v>41</v>
      </c>
      <c r="B14" s="32">
        <f>SUBTOTAL(9,B15:B15)</f>
        <v>1259929.97</v>
      </c>
      <c r="C14" s="32"/>
      <c r="D14" s="32">
        <f>SUBTOTAL(9,D15:D15)</f>
        <v>531333.57999999996</v>
      </c>
      <c r="E14" s="33">
        <f t="shared" si="0"/>
        <v>0.42171675620987092</v>
      </c>
      <c r="F14" s="33" t="str">
        <f t="shared" si="1"/>
        <v>-</v>
      </c>
    </row>
    <row r="15" spans="1:6" x14ac:dyDescent="0.25">
      <c r="A15" s="34" t="s">
        <v>42</v>
      </c>
      <c r="B15" s="35">
        <v>1259929.97</v>
      </c>
      <c r="C15" s="35"/>
      <c r="D15" s="35">
        <v>531333.57999999996</v>
      </c>
      <c r="E15" s="36">
        <f t="shared" si="0"/>
        <v>0.42171675620987092</v>
      </c>
      <c r="F15" s="36" t="str">
        <f t="shared" si="1"/>
        <v>-</v>
      </c>
    </row>
    <row r="16" spans="1:6" x14ac:dyDescent="0.25">
      <c r="A16" s="28" t="s">
        <v>43</v>
      </c>
      <c r="B16" s="29">
        <f>SUBTOTAL(9,B18:B18)</f>
        <v>283.98</v>
      </c>
      <c r="C16" s="29">
        <v>500</v>
      </c>
      <c r="D16" s="29">
        <f>SUBTOTAL(9,D18:D18)</f>
        <v>209.15</v>
      </c>
      <c r="E16" s="30">
        <f t="shared" si="0"/>
        <v>0.73649552785407424</v>
      </c>
      <c r="F16" s="30">
        <f t="shared" si="1"/>
        <v>0.41830000000000001</v>
      </c>
    </row>
    <row r="17" spans="1:6" x14ac:dyDescent="0.25">
      <c r="A17" s="31" t="s">
        <v>44</v>
      </c>
      <c r="B17" s="32">
        <f>SUBTOTAL(9,B18:B18)</f>
        <v>283.98</v>
      </c>
      <c r="C17" s="32"/>
      <c r="D17" s="32">
        <f>SUBTOTAL(9,D18:D18)</f>
        <v>209.15</v>
      </c>
      <c r="E17" s="33">
        <f t="shared" si="0"/>
        <v>0.73649552785407424</v>
      </c>
      <c r="F17" s="33" t="str">
        <f t="shared" si="1"/>
        <v>-</v>
      </c>
    </row>
    <row r="18" spans="1:6" x14ac:dyDescent="0.25">
      <c r="A18" s="34" t="s">
        <v>45</v>
      </c>
      <c r="B18" s="35">
        <v>283.98</v>
      </c>
      <c r="C18" s="35"/>
      <c r="D18" s="35">
        <v>209.15</v>
      </c>
      <c r="E18" s="36">
        <f t="shared" si="0"/>
        <v>0.73649552785407424</v>
      </c>
      <c r="F18" s="36" t="str">
        <f t="shared" si="1"/>
        <v>-</v>
      </c>
    </row>
    <row r="19" spans="1:6" x14ac:dyDescent="0.25">
      <c r="A19" s="28" t="s">
        <v>46</v>
      </c>
      <c r="B19" s="29">
        <f>SUBTOTAL(9,B21:B21)</f>
        <v>77532.5</v>
      </c>
      <c r="C19" s="29">
        <v>80000</v>
      </c>
      <c r="D19" s="29">
        <f>SUBTOTAL(9,D21:D21)</f>
        <v>38163.5</v>
      </c>
      <c r="E19" s="30">
        <f t="shared" si="0"/>
        <v>0.4922258407764486</v>
      </c>
      <c r="F19" s="30">
        <f t="shared" si="1"/>
        <v>0.47704374999999999</v>
      </c>
    </row>
    <row r="20" spans="1:6" x14ac:dyDescent="0.25">
      <c r="A20" s="31" t="s">
        <v>47</v>
      </c>
      <c r="B20" s="32">
        <f>SUBTOTAL(9,B21:B21)</f>
        <v>77532.5</v>
      </c>
      <c r="C20" s="32"/>
      <c r="D20" s="32">
        <f>SUBTOTAL(9,D21:D21)</f>
        <v>38163.5</v>
      </c>
      <c r="E20" s="33">
        <f t="shared" si="0"/>
        <v>0.4922258407764486</v>
      </c>
      <c r="F20" s="33" t="str">
        <f t="shared" si="1"/>
        <v>-</v>
      </c>
    </row>
    <row r="21" spans="1:6" x14ac:dyDescent="0.25">
      <c r="A21" s="34" t="s">
        <v>48</v>
      </c>
      <c r="B21" s="35">
        <v>77532.5</v>
      </c>
      <c r="C21" s="35"/>
      <c r="D21" s="35">
        <v>38163.5</v>
      </c>
      <c r="E21" s="36">
        <f t="shared" si="0"/>
        <v>0.4922258407764486</v>
      </c>
      <c r="F21" s="36" t="str">
        <f t="shared" si="1"/>
        <v>-</v>
      </c>
    </row>
    <row r="22" spans="1:6" x14ac:dyDescent="0.25">
      <c r="A22" s="28" t="s">
        <v>49</v>
      </c>
      <c r="B22" s="29">
        <f>SUBTOTAL(9,B24:B27)</f>
        <v>56834.939999999995</v>
      </c>
      <c r="C22" s="29">
        <v>45500</v>
      </c>
      <c r="D22" s="29">
        <f>SUBTOTAL(9,D24:D27)</f>
        <v>29082.34</v>
      </c>
      <c r="E22" s="30">
        <f t="shared" si="0"/>
        <v>0.51169826166791066</v>
      </c>
      <c r="F22" s="30">
        <f t="shared" si="1"/>
        <v>0.63917230769230771</v>
      </c>
    </row>
    <row r="23" spans="1:6" x14ac:dyDescent="0.25">
      <c r="A23" s="31" t="s">
        <v>50</v>
      </c>
      <c r="B23" s="32">
        <f>SUBTOTAL(9,B24:B25)</f>
        <v>53334.939999999995</v>
      </c>
      <c r="C23" s="32"/>
      <c r="D23" s="32">
        <f>SUBTOTAL(9,D24:D25)</f>
        <v>25582.34</v>
      </c>
      <c r="E23" s="33">
        <f t="shared" si="0"/>
        <v>0.47965442541043457</v>
      </c>
      <c r="F23" s="33" t="str">
        <f t="shared" si="1"/>
        <v>-</v>
      </c>
    </row>
    <row r="24" spans="1:6" x14ac:dyDescent="0.25">
      <c r="A24" s="34" t="s">
        <v>51</v>
      </c>
      <c r="B24" s="35">
        <v>7123.42</v>
      </c>
      <c r="C24" s="35"/>
      <c r="D24" s="35">
        <v>6671.46</v>
      </c>
      <c r="E24" s="36">
        <f t="shared" si="0"/>
        <v>0.9365529478817759</v>
      </c>
      <c r="F24" s="36" t="str">
        <f t="shared" si="1"/>
        <v>-</v>
      </c>
    </row>
    <row r="25" spans="1:6" x14ac:dyDescent="0.25">
      <c r="A25" s="34" t="s">
        <v>52</v>
      </c>
      <c r="B25" s="35">
        <v>46211.519999999997</v>
      </c>
      <c r="C25" s="35"/>
      <c r="D25" s="35">
        <v>18910.88</v>
      </c>
      <c r="E25" s="36">
        <f t="shared" si="0"/>
        <v>0.40922436656487393</v>
      </c>
      <c r="F25" s="36" t="str">
        <f t="shared" si="1"/>
        <v>-</v>
      </c>
    </row>
    <row r="26" spans="1:6" x14ac:dyDescent="0.25">
      <c r="A26" s="31" t="s">
        <v>53</v>
      </c>
      <c r="B26" s="32">
        <f>SUBTOTAL(9,B27:B27)</f>
        <v>3500</v>
      </c>
      <c r="C26" s="32"/>
      <c r="D26" s="32">
        <f>SUBTOTAL(9,D27:D27)</f>
        <v>3500</v>
      </c>
      <c r="E26" s="33">
        <f t="shared" si="0"/>
        <v>1</v>
      </c>
      <c r="F26" s="33" t="str">
        <f t="shared" si="1"/>
        <v>-</v>
      </c>
    </row>
    <row r="27" spans="1:6" x14ac:dyDescent="0.25">
      <c r="A27" s="34" t="s">
        <v>54</v>
      </c>
      <c r="B27" s="35">
        <v>3500</v>
      </c>
      <c r="C27" s="35"/>
      <c r="D27" s="35">
        <v>3500</v>
      </c>
      <c r="E27" s="36">
        <f t="shared" si="0"/>
        <v>1</v>
      </c>
      <c r="F27" s="36" t="str">
        <f t="shared" si="1"/>
        <v>-</v>
      </c>
    </row>
    <row r="28" spans="1:6" x14ac:dyDescent="0.25">
      <c r="A28" s="28" t="s">
        <v>55</v>
      </c>
      <c r="B28" s="29">
        <f>SUBTOTAL(9,B30:B31)</f>
        <v>499067.43</v>
      </c>
      <c r="C28" s="29">
        <v>3499889</v>
      </c>
      <c r="D28" s="29">
        <f>SUBTOTAL(9,D30:D31)</f>
        <v>546871.74</v>
      </c>
      <c r="E28" s="30">
        <f t="shared" ref="E28:E34" si="2">IF(B28&lt;&gt;0,D28/B28,"-")</f>
        <v>1.0957872766812293</v>
      </c>
      <c r="F28" s="30">
        <f t="shared" ref="F28:F34" si="3">IF(C28&lt;&gt;0,D28/C28,"-")</f>
        <v>0.15625402405619149</v>
      </c>
    </row>
    <row r="29" spans="1:6" x14ac:dyDescent="0.25">
      <c r="A29" s="31" t="s">
        <v>56</v>
      </c>
      <c r="B29" s="32">
        <f>SUBTOTAL(9,B30:B31)</f>
        <v>499067.43</v>
      </c>
      <c r="C29" s="32"/>
      <c r="D29" s="32">
        <f>SUBTOTAL(9,D30:D31)</f>
        <v>546871.74</v>
      </c>
      <c r="E29" s="33">
        <f t="shared" si="2"/>
        <v>1.0957872766812293</v>
      </c>
      <c r="F29" s="33" t="str">
        <f t="shared" si="3"/>
        <v>-</v>
      </c>
    </row>
    <row r="30" spans="1:6" x14ac:dyDescent="0.25">
      <c r="A30" s="34" t="s">
        <v>57</v>
      </c>
      <c r="B30" s="35">
        <v>427067.43</v>
      </c>
      <c r="C30" s="35"/>
      <c r="D30" s="35">
        <v>481534.24</v>
      </c>
      <c r="E30" s="36">
        <f t="shared" si="2"/>
        <v>1.1275367920236858</v>
      </c>
      <c r="F30" s="36" t="str">
        <f t="shared" si="3"/>
        <v>-</v>
      </c>
    </row>
    <row r="31" spans="1:6" x14ac:dyDescent="0.25">
      <c r="A31" s="34" t="s">
        <v>58</v>
      </c>
      <c r="B31" s="35">
        <v>72000</v>
      </c>
      <c r="C31" s="35"/>
      <c r="D31" s="35">
        <v>65337.5</v>
      </c>
      <c r="E31" s="36">
        <f t="shared" si="2"/>
        <v>0.90746527777777775</v>
      </c>
      <c r="F31" s="36" t="str">
        <f t="shared" si="3"/>
        <v>-</v>
      </c>
    </row>
    <row r="32" spans="1:6" x14ac:dyDescent="0.25">
      <c r="A32" s="28" t="s">
        <v>207</v>
      </c>
      <c r="B32" s="29">
        <f>SUBTOTAL(9,B34:B34)</f>
        <v>0</v>
      </c>
      <c r="C32" s="29">
        <v>3499889</v>
      </c>
      <c r="D32" s="29">
        <f>SUBTOTAL(9,D34:D34)</f>
        <v>4373</v>
      </c>
      <c r="E32" s="30" t="str">
        <f t="shared" si="2"/>
        <v>-</v>
      </c>
      <c r="F32" s="30">
        <f t="shared" si="3"/>
        <v>1.2494681974199752E-3</v>
      </c>
    </row>
    <row r="33" spans="1:6" x14ac:dyDescent="0.25">
      <c r="A33" s="31" t="s">
        <v>208</v>
      </c>
      <c r="B33" s="32">
        <f>SUBTOTAL(9,B34:B34)</f>
        <v>0</v>
      </c>
      <c r="C33" s="32"/>
      <c r="D33" s="32">
        <f>SUBTOTAL(9,D34:D34)</f>
        <v>4373</v>
      </c>
      <c r="E33" s="33" t="str">
        <f t="shared" si="2"/>
        <v>-</v>
      </c>
      <c r="F33" s="33" t="str">
        <f t="shared" si="3"/>
        <v>-</v>
      </c>
    </row>
    <row r="34" spans="1:6" x14ac:dyDescent="0.25">
      <c r="A34" s="34" t="s">
        <v>209</v>
      </c>
      <c r="B34" s="35">
        <v>0</v>
      </c>
      <c r="C34" s="35"/>
      <c r="D34" s="35">
        <v>4373</v>
      </c>
      <c r="E34" s="36" t="str">
        <f t="shared" si="2"/>
        <v>-</v>
      </c>
      <c r="F34" s="36" t="str">
        <f t="shared" si="3"/>
        <v>-</v>
      </c>
    </row>
    <row r="35" spans="1:6" ht="20.100000000000001" customHeight="1" x14ac:dyDescent="0.25">
      <c r="A35" s="37" t="s">
        <v>59</v>
      </c>
      <c r="B35" s="38">
        <f>IFERROR(SUBTOTAL(9,B10:B31),0)</f>
        <v>1896938.8199999998</v>
      </c>
      <c r="C35" s="38">
        <v>3628489</v>
      </c>
      <c r="D35" s="38">
        <f>IFERROR(SUBTOTAL(9,D10:D34),0)</f>
        <v>1153133.31</v>
      </c>
      <c r="E35" s="39">
        <f t="shared" si="0"/>
        <v>0.6078916714878555</v>
      </c>
      <c r="F35" s="39">
        <f t="shared" si="1"/>
        <v>0.31779986380005565</v>
      </c>
    </row>
    <row r="36" spans="1:6" x14ac:dyDescent="0.25">
      <c r="A36" s="11"/>
      <c r="B36" s="11"/>
      <c r="C36" s="11"/>
      <c r="D36" s="11"/>
      <c r="E36" s="11"/>
      <c r="F36" s="11"/>
    </row>
    <row r="37" spans="1:6" x14ac:dyDescent="0.25">
      <c r="A37" s="11"/>
      <c r="B37" s="11"/>
      <c r="C37" s="11"/>
      <c r="D37" s="11"/>
      <c r="E37" s="11"/>
      <c r="F37" s="11"/>
    </row>
    <row r="38" spans="1:6" s="7" customFormat="1" ht="24.95" customHeight="1" x14ac:dyDescent="0.25">
      <c r="A38" s="8" t="s">
        <v>60</v>
      </c>
      <c r="B38" s="9"/>
      <c r="C38" s="9"/>
      <c r="D38" s="9"/>
      <c r="E38" s="9"/>
      <c r="F38" s="9"/>
    </row>
    <row r="39" spans="1:6" ht="57.6" customHeight="1" x14ac:dyDescent="0.25">
      <c r="A39" s="40" t="s">
        <v>30</v>
      </c>
      <c r="B39" s="10" t="s">
        <v>31</v>
      </c>
      <c r="C39" s="10" t="s">
        <v>7</v>
      </c>
      <c r="D39" s="10" t="s">
        <v>32</v>
      </c>
      <c r="E39" s="10" t="s">
        <v>33</v>
      </c>
      <c r="F39" s="10" t="s">
        <v>34</v>
      </c>
    </row>
    <row r="40" spans="1:6" s="11" customFormat="1" ht="15.95" customHeight="1" x14ac:dyDescent="0.25">
      <c r="A40" s="12" t="s">
        <v>11</v>
      </c>
      <c r="B40" s="12">
        <f>COLUMN()</f>
        <v>2</v>
      </c>
      <c r="C40" s="12">
        <v>3</v>
      </c>
      <c r="D40" s="12">
        <f>COLUMN()</f>
        <v>4</v>
      </c>
      <c r="E40" s="12" t="str">
        <f>_xlfn.CONCAT(TEXT(COLUMN(),"@")," (",TEXT(D40,"@")," / ",TEXT(B40,"@"),")")</f>
        <v>5 (4 / 2)</v>
      </c>
      <c r="F40" s="12" t="str">
        <f>_xlfn.CONCAT(TEXT(COLUMN(),"@")," (",TEXT(D40,"@")," / ",TEXT(C40,"@"),")")</f>
        <v>6 (4 / 3)</v>
      </c>
    </row>
    <row r="41" spans="1:6" x14ac:dyDescent="0.25">
      <c r="A41" s="25" t="s">
        <v>15</v>
      </c>
      <c r="B41" s="26">
        <f>SUBTOTAL(9,B44:B85)</f>
        <v>679845.17999999993</v>
      </c>
      <c r="C41" s="26">
        <v>1644259</v>
      </c>
      <c r="D41" s="26">
        <f>SUBTOTAL(9,D44:D85)</f>
        <v>688634.4600000002</v>
      </c>
      <c r="E41" s="27">
        <f t="shared" ref="E41:E72" si="4">IF(B41&lt;&gt;0,D41/B41,"-")</f>
        <v>1.0129283552469994</v>
      </c>
      <c r="F41" s="27">
        <f t="shared" ref="F41:F72" si="5">IF(C41&lt;&gt;0,D41/C41,"-")</f>
        <v>0.41881142812659089</v>
      </c>
    </row>
    <row r="42" spans="1:6" x14ac:dyDescent="0.25">
      <c r="A42" s="28" t="s">
        <v>61</v>
      </c>
      <c r="B42" s="29">
        <f>SUBTOTAL(9,B44:B49)</f>
        <v>329876.74</v>
      </c>
      <c r="C42" s="29">
        <v>991795</v>
      </c>
      <c r="D42" s="29">
        <f>SUBTOTAL(9,D44:D49)</f>
        <v>415108.62000000005</v>
      </c>
      <c r="E42" s="30">
        <f t="shared" si="4"/>
        <v>1.2583749311939971</v>
      </c>
      <c r="F42" s="30">
        <f t="shared" si="5"/>
        <v>0.41854276337347945</v>
      </c>
    </row>
    <row r="43" spans="1:6" x14ac:dyDescent="0.25">
      <c r="A43" s="31" t="s">
        <v>62</v>
      </c>
      <c r="B43" s="32">
        <f>SUBTOTAL(9,B44:B45)</f>
        <v>266166.49</v>
      </c>
      <c r="C43" s="32"/>
      <c r="D43" s="32">
        <f>SUBTOTAL(9,D44:D45)</f>
        <v>344814.22000000003</v>
      </c>
      <c r="E43" s="33">
        <f t="shared" si="4"/>
        <v>1.2954832142844128</v>
      </c>
      <c r="F43" s="33" t="str">
        <f t="shared" si="5"/>
        <v>-</v>
      </c>
    </row>
    <row r="44" spans="1:6" x14ac:dyDescent="0.25">
      <c r="A44" s="34" t="s">
        <v>63</v>
      </c>
      <c r="B44" s="35">
        <v>263130.94</v>
      </c>
      <c r="C44" s="35"/>
      <c r="D44" s="35">
        <v>339764.78</v>
      </c>
      <c r="E44" s="36">
        <f t="shared" si="4"/>
        <v>1.291238422969188</v>
      </c>
      <c r="F44" s="36" t="str">
        <f t="shared" si="5"/>
        <v>-</v>
      </c>
    </row>
    <row r="45" spans="1:6" x14ac:dyDescent="0.25">
      <c r="A45" s="34" t="s">
        <v>64</v>
      </c>
      <c r="B45" s="35">
        <v>3035.55</v>
      </c>
      <c r="C45" s="35"/>
      <c r="D45" s="35">
        <v>5049.4399999999996</v>
      </c>
      <c r="E45" s="36">
        <f t="shared" si="4"/>
        <v>1.6634349623626687</v>
      </c>
      <c r="F45" s="36" t="str">
        <f t="shared" si="5"/>
        <v>-</v>
      </c>
    </row>
    <row r="46" spans="1:6" x14ac:dyDescent="0.25">
      <c r="A46" s="31" t="s">
        <v>65</v>
      </c>
      <c r="B46" s="32">
        <f>SUBTOTAL(9,B47:B47)</f>
        <v>19869.63</v>
      </c>
      <c r="C46" s="32"/>
      <c r="D46" s="32">
        <f>SUBTOTAL(9,D47:D47)</f>
        <v>13848.38</v>
      </c>
      <c r="E46" s="33">
        <f t="shared" si="4"/>
        <v>0.69696214776017462</v>
      </c>
      <c r="F46" s="33" t="str">
        <f t="shared" si="5"/>
        <v>-</v>
      </c>
    </row>
    <row r="47" spans="1:6" x14ac:dyDescent="0.25">
      <c r="A47" s="34" t="s">
        <v>66</v>
      </c>
      <c r="B47" s="35">
        <v>19869.63</v>
      </c>
      <c r="C47" s="35"/>
      <c r="D47" s="35">
        <v>13848.38</v>
      </c>
      <c r="E47" s="36">
        <f t="shared" si="4"/>
        <v>0.69696214776017462</v>
      </c>
      <c r="F47" s="36" t="str">
        <f t="shared" si="5"/>
        <v>-</v>
      </c>
    </row>
    <row r="48" spans="1:6" x14ac:dyDescent="0.25">
      <c r="A48" s="31" t="s">
        <v>67</v>
      </c>
      <c r="B48" s="32">
        <f>SUBTOTAL(9,B49:B49)</f>
        <v>43840.62</v>
      </c>
      <c r="C48" s="32"/>
      <c r="D48" s="32">
        <f>SUBTOTAL(9,D49:D49)</f>
        <v>56446.02</v>
      </c>
      <c r="E48" s="33">
        <f t="shared" si="4"/>
        <v>1.2875278679909179</v>
      </c>
      <c r="F48" s="33" t="str">
        <f t="shared" si="5"/>
        <v>-</v>
      </c>
    </row>
    <row r="49" spans="1:6" x14ac:dyDescent="0.25">
      <c r="A49" s="34" t="s">
        <v>68</v>
      </c>
      <c r="B49" s="35">
        <v>43840.62</v>
      </c>
      <c r="C49" s="35"/>
      <c r="D49" s="35">
        <v>56446.02</v>
      </c>
      <c r="E49" s="36">
        <f t="shared" si="4"/>
        <v>1.2875278679909179</v>
      </c>
      <c r="F49" s="36" t="str">
        <f t="shared" si="5"/>
        <v>-</v>
      </c>
    </row>
    <row r="50" spans="1:6" x14ac:dyDescent="0.25">
      <c r="A50" s="28" t="s">
        <v>69</v>
      </c>
      <c r="B50" s="29">
        <f>SUBTOTAL(9,B52:B81)</f>
        <v>348231.52000000008</v>
      </c>
      <c r="C50" s="29">
        <v>646964</v>
      </c>
      <c r="D50" s="29">
        <f>SUBTOTAL(9,D52:D81)</f>
        <v>272918.68</v>
      </c>
      <c r="E50" s="30">
        <f t="shared" si="4"/>
        <v>0.78372767634589746</v>
      </c>
      <c r="F50" s="30">
        <f t="shared" si="5"/>
        <v>0.42184523404702579</v>
      </c>
    </row>
    <row r="51" spans="1:6" x14ac:dyDescent="0.25">
      <c r="A51" s="31" t="s">
        <v>70</v>
      </c>
      <c r="B51" s="32">
        <f>SUBTOTAL(9,B52:B55)</f>
        <v>13775.050000000001</v>
      </c>
      <c r="C51" s="32"/>
      <c r="D51" s="32">
        <f>SUBTOTAL(9,D52:D55)</f>
        <v>10237.14</v>
      </c>
      <c r="E51" s="33">
        <f t="shared" si="4"/>
        <v>0.74316536056130456</v>
      </c>
      <c r="F51" s="33" t="str">
        <f t="shared" si="5"/>
        <v>-</v>
      </c>
    </row>
    <row r="52" spans="1:6" x14ac:dyDescent="0.25">
      <c r="A52" s="34" t="s">
        <v>71</v>
      </c>
      <c r="B52" s="35">
        <v>4691.21</v>
      </c>
      <c r="C52" s="35"/>
      <c r="D52" s="35">
        <v>3112.04</v>
      </c>
      <c r="E52" s="36">
        <f t="shared" si="4"/>
        <v>0.66337682602143155</v>
      </c>
      <c r="F52" s="36" t="str">
        <f t="shared" si="5"/>
        <v>-</v>
      </c>
    </row>
    <row r="53" spans="1:6" x14ac:dyDescent="0.25">
      <c r="A53" s="34" t="s">
        <v>72</v>
      </c>
      <c r="B53" s="35">
        <v>6374.33</v>
      </c>
      <c r="C53" s="35"/>
      <c r="D53" s="35">
        <v>6155.2</v>
      </c>
      <c r="E53" s="36">
        <f t="shared" si="4"/>
        <v>0.96562305371701807</v>
      </c>
      <c r="F53" s="36" t="str">
        <f t="shared" si="5"/>
        <v>-</v>
      </c>
    </row>
    <row r="54" spans="1:6" x14ac:dyDescent="0.25">
      <c r="A54" s="34" t="s">
        <v>73</v>
      </c>
      <c r="B54" s="35">
        <v>2552.91</v>
      </c>
      <c r="C54" s="35"/>
      <c r="D54" s="35">
        <v>681</v>
      </c>
      <c r="E54" s="36">
        <f t="shared" si="4"/>
        <v>0.26675440967366654</v>
      </c>
      <c r="F54" s="36" t="str">
        <f t="shared" si="5"/>
        <v>-</v>
      </c>
    </row>
    <row r="55" spans="1:6" x14ac:dyDescent="0.25">
      <c r="A55" s="34" t="s">
        <v>74</v>
      </c>
      <c r="B55" s="35">
        <v>156.6</v>
      </c>
      <c r="C55" s="35"/>
      <c r="D55" s="35">
        <v>288.89999999999998</v>
      </c>
      <c r="E55" s="36">
        <f t="shared" si="4"/>
        <v>1.8448275862068966</v>
      </c>
      <c r="F55" s="36" t="str">
        <f t="shared" si="5"/>
        <v>-</v>
      </c>
    </row>
    <row r="56" spans="1:6" x14ac:dyDescent="0.25">
      <c r="A56" s="31" t="s">
        <v>75</v>
      </c>
      <c r="B56" s="32">
        <f>SUBTOTAL(9,B57:B62)</f>
        <v>24690.49</v>
      </c>
      <c r="C56" s="32"/>
      <c r="D56" s="32">
        <f>SUBTOTAL(9,D57:D62)</f>
        <v>27632.82</v>
      </c>
      <c r="E56" s="33">
        <f t="shared" si="4"/>
        <v>1.1191685543705288</v>
      </c>
      <c r="F56" s="33" t="str">
        <f t="shared" si="5"/>
        <v>-</v>
      </c>
    </row>
    <row r="57" spans="1:6" x14ac:dyDescent="0.25">
      <c r="A57" s="34" t="s">
        <v>76</v>
      </c>
      <c r="B57" s="35">
        <v>7489.56</v>
      </c>
      <c r="C57" s="35"/>
      <c r="D57" s="35">
        <v>9961.7199999999993</v>
      </c>
      <c r="E57" s="36">
        <f t="shared" si="4"/>
        <v>1.3300808058150277</v>
      </c>
      <c r="F57" s="36" t="str">
        <f t="shared" si="5"/>
        <v>-</v>
      </c>
    </row>
    <row r="58" spans="1:6" x14ac:dyDescent="0.25">
      <c r="A58" s="34" t="s">
        <v>77</v>
      </c>
      <c r="B58" s="35">
        <v>3098.03</v>
      </c>
      <c r="C58" s="35"/>
      <c r="D58" s="35">
        <v>0</v>
      </c>
      <c r="E58" s="36">
        <f t="shared" si="4"/>
        <v>0</v>
      </c>
      <c r="F58" s="36" t="str">
        <f t="shared" si="5"/>
        <v>-</v>
      </c>
    </row>
    <row r="59" spans="1:6" x14ac:dyDescent="0.25">
      <c r="A59" s="34" t="s">
        <v>78</v>
      </c>
      <c r="B59" s="35">
        <v>7160.35</v>
      </c>
      <c r="C59" s="35"/>
      <c r="D59" s="35">
        <v>12460.13</v>
      </c>
      <c r="E59" s="36">
        <f t="shared" si="4"/>
        <v>1.7401565565929038</v>
      </c>
      <c r="F59" s="36" t="str">
        <f t="shared" si="5"/>
        <v>-</v>
      </c>
    </row>
    <row r="60" spans="1:6" x14ac:dyDescent="0.25">
      <c r="A60" s="34" t="s">
        <v>79</v>
      </c>
      <c r="B60" s="35">
        <v>3348.48</v>
      </c>
      <c r="C60" s="35"/>
      <c r="D60" s="35">
        <v>3689.52</v>
      </c>
      <c r="E60" s="36">
        <f t="shared" si="4"/>
        <v>1.1018491972477065</v>
      </c>
      <c r="F60" s="36" t="str">
        <f t="shared" si="5"/>
        <v>-</v>
      </c>
    </row>
    <row r="61" spans="1:6" x14ac:dyDescent="0.25">
      <c r="A61" s="34" t="s">
        <v>80</v>
      </c>
      <c r="B61" s="35">
        <v>2461.89</v>
      </c>
      <c r="C61" s="35"/>
      <c r="D61" s="35">
        <v>629</v>
      </c>
      <c r="E61" s="36">
        <f t="shared" si="4"/>
        <v>0.25549476215427985</v>
      </c>
      <c r="F61" s="36" t="str">
        <f t="shared" si="5"/>
        <v>-</v>
      </c>
    </row>
    <row r="62" spans="1:6" x14ac:dyDescent="0.25">
      <c r="A62" s="34" t="s">
        <v>81</v>
      </c>
      <c r="B62" s="35">
        <v>1132.18</v>
      </c>
      <c r="C62" s="35"/>
      <c r="D62" s="35">
        <v>892.45</v>
      </c>
      <c r="E62" s="36">
        <f t="shared" si="4"/>
        <v>0.78825805083997247</v>
      </c>
      <c r="F62" s="36" t="str">
        <f t="shared" si="5"/>
        <v>-</v>
      </c>
    </row>
    <row r="63" spans="1:6" x14ac:dyDescent="0.25">
      <c r="A63" s="31" t="s">
        <v>82</v>
      </c>
      <c r="B63" s="32">
        <f>SUBTOTAL(9,B64:B72)</f>
        <v>302409.34999999998</v>
      </c>
      <c r="C63" s="32"/>
      <c r="D63" s="32">
        <f>SUBTOTAL(9,D64:D72)</f>
        <v>228828.95</v>
      </c>
      <c r="E63" s="33">
        <f t="shared" si="4"/>
        <v>0.75668609452716995</v>
      </c>
      <c r="F63" s="33" t="str">
        <f t="shared" si="5"/>
        <v>-</v>
      </c>
    </row>
    <row r="64" spans="1:6" x14ac:dyDescent="0.25">
      <c r="A64" s="34" t="s">
        <v>83</v>
      </c>
      <c r="B64" s="35">
        <v>19541.36</v>
      </c>
      <c r="C64" s="35"/>
      <c r="D64" s="35">
        <v>10502.11</v>
      </c>
      <c r="E64" s="36">
        <f t="shared" si="4"/>
        <v>0.53742984111648318</v>
      </c>
      <c r="F64" s="36" t="str">
        <f t="shared" si="5"/>
        <v>-</v>
      </c>
    </row>
    <row r="65" spans="1:6" x14ac:dyDescent="0.25">
      <c r="A65" s="34" t="s">
        <v>84</v>
      </c>
      <c r="B65" s="35">
        <v>129668.32</v>
      </c>
      <c r="C65" s="35"/>
      <c r="D65" s="35">
        <v>97354.42</v>
      </c>
      <c r="E65" s="36">
        <f t="shared" si="4"/>
        <v>0.75079572250184157</v>
      </c>
      <c r="F65" s="36" t="str">
        <f t="shared" si="5"/>
        <v>-</v>
      </c>
    </row>
    <row r="66" spans="1:6" x14ac:dyDescent="0.25">
      <c r="A66" s="34" t="s">
        <v>85</v>
      </c>
      <c r="B66" s="35">
        <v>2708.38</v>
      </c>
      <c r="C66" s="35"/>
      <c r="D66" s="35">
        <v>4540.16</v>
      </c>
      <c r="E66" s="36">
        <f t="shared" si="4"/>
        <v>1.676337884639526</v>
      </c>
      <c r="F66" s="36" t="str">
        <f t="shared" si="5"/>
        <v>-</v>
      </c>
    </row>
    <row r="67" spans="1:6" x14ac:dyDescent="0.25">
      <c r="A67" s="34" t="s">
        <v>86</v>
      </c>
      <c r="B67" s="35">
        <v>6739.26</v>
      </c>
      <c r="C67" s="35"/>
      <c r="D67" s="35">
        <v>7263.52</v>
      </c>
      <c r="E67" s="36">
        <f t="shared" si="4"/>
        <v>1.0777919237423694</v>
      </c>
      <c r="F67" s="36" t="str">
        <f t="shared" si="5"/>
        <v>-</v>
      </c>
    </row>
    <row r="68" spans="1:6" x14ac:dyDescent="0.25">
      <c r="A68" s="34" t="s">
        <v>87</v>
      </c>
      <c r="B68" s="35">
        <v>29195.95</v>
      </c>
      <c r="C68" s="35"/>
      <c r="D68" s="35">
        <v>31461.24</v>
      </c>
      <c r="E68" s="36">
        <f t="shared" si="4"/>
        <v>1.0775891861713698</v>
      </c>
      <c r="F68" s="36" t="str">
        <f t="shared" si="5"/>
        <v>-</v>
      </c>
    </row>
    <row r="69" spans="1:6" x14ac:dyDescent="0.25">
      <c r="A69" s="34" t="s">
        <v>88</v>
      </c>
      <c r="B69" s="35">
        <v>3495.22</v>
      </c>
      <c r="C69" s="35"/>
      <c r="D69" s="35">
        <v>1701.92</v>
      </c>
      <c r="E69" s="36">
        <f t="shared" si="4"/>
        <v>0.48692786147939188</v>
      </c>
      <c r="F69" s="36" t="str">
        <f t="shared" si="5"/>
        <v>-</v>
      </c>
    </row>
    <row r="70" spans="1:6" x14ac:dyDescent="0.25">
      <c r="A70" s="34" t="s">
        <v>89</v>
      </c>
      <c r="B70" s="35">
        <v>74113.25</v>
      </c>
      <c r="C70" s="35"/>
      <c r="D70" s="35">
        <v>40307.949999999997</v>
      </c>
      <c r="E70" s="36">
        <f t="shared" si="4"/>
        <v>0.54386968591985907</v>
      </c>
      <c r="F70" s="36" t="str">
        <f t="shared" si="5"/>
        <v>-</v>
      </c>
    </row>
    <row r="71" spans="1:6" x14ac:dyDescent="0.25">
      <c r="A71" s="34" t="s">
        <v>90</v>
      </c>
      <c r="B71" s="35">
        <v>14102.32</v>
      </c>
      <c r="C71" s="35"/>
      <c r="D71" s="35">
        <v>12948.88</v>
      </c>
      <c r="E71" s="36">
        <f t="shared" si="4"/>
        <v>0.91820920245746795</v>
      </c>
      <c r="F71" s="36" t="str">
        <f t="shared" si="5"/>
        <v>-</v>
      </c>
    </row>
    <row r="72" spans="1:6" x14ac:dyDescent="0.25">
      <c r="A72" s="34" t="s">
        <v>91</v>
      </c>
      <c r="B72" s="35">
        <v>22845.29</v>
      </c>
      <c r="C72" s="35"/>
      <c r="D72" s="35">
        <v>22748.75</v>
      </c>
      <c r="E72" s="36">
        <f t="shared" si="4"/>
        <v>0.99577418365010906</v>
      </c>
      <c r="F72" s="36" t="str">
        <f t="shared" si="5"/>
        <v>-</v>
      </c>
    </row>
    <row r="73" spans="1:6" x14ac:dyDescent="0.25">
      <c r="A73" s="31" t="s">
        <v>92</v>
      </c>
      <c r="B73" s="32">
        <f>SUBTOTAL(9,B74:B74)</f>
        <v>1004.5</v>
      </c>
      <c r="C73" s="32"/>
      <c r="D73" s="32">
        <f>SUBTOTAL(9,D74:D74)</f>
        <v>0</v>
      </c>
      <c r="E73" s="33">
        <f t="shared" ref="E73:E100" si="6">IF(B73&lt;&gt;0,D73/B73,"-")</f>
        <v>0</v>
      </c>
      <c r="F73" s="33" t="str">
        <f t="shared" ref="F73:F101" si="7">IF(C73&lt;&gt;0,D73/C73,"-")</f>
        <v>-</v>
      </c>
    </row>
    <row r="74" spans="1:6" x14ac:dyDescent="0.25">
      <c r="A74" s="34" t="s">
        <v>93</v>
      </c>
      <c r="B74" s="35">
        <v>1004.5</v>
      </c>
      <c r="C74" s="35"/>
      <c r="D74" s="35">
        <v>0</v>
      </c>
      <c r="E74" s="36">
        <f t="shared" si="6"/>
        <v>0</v>
      </c>
      <c r="F74" s="36" t="str">
        <f t="shared" si="7"/>
        <v>-</v>
      </c>
    </row>
    <row r="75" spans="1:6" x14ac:dyDescent="0.25">
      <c r="A75" s="31" t="s">
        <v>94</v>
      </c>
      <c r="B75" s="32">
        <f>SUBTOTAL(9,B76:B81)</f>
        <v>6352.1299999999992</v>
      </c>
      <c r="C75" s="32"/>
      <c r="D75" s="32">
        <f>SUBTOTAL(9,D76:D81)</f>
        <v>6219.77</v>
      </c>
      <c r="E75" s="33">
        <f t="shared" si="6"/>
        <v>0.97916289496594078</v>
      </c>
      <c r="F75" s="33" t="str">
        <f t="shared" si="7"/>
        <v>-</v>
      </c>
    </row>
    <row r="76" spans="1:6" x14ac:dyDescent="0.25">
      <c r="A76" s="34" t="s">
        <v>95</v>
      </c>
      <c r="B76" s="35">
        <v>0</v>
      </c>
      <c r="C76" s="35"/>
      <c r="D76" s="35">
        <v>0</v>
      </c>
      <c r="E76" s="36" t="str">
        <f t="shared" si="6"/>
        <v>-</v>
      </c>
      <c r="F76" s="36" t="str">
        <f t="shared" si="7"/>
        <v>-</v>
      </c>
    </row>
    <row r="77" spans="1:6" x14ac:dyDescent="0.25">
      <c r="A77" s="34" t="s">
        <v>96</v>
      </c>
      <c r="B77" s="35">
        <v>317.20999999999998</v>
      </c>
      <c r="C77" s="35"/>
      <c r="D77" s="35">
        <v>1349.34</v>
      </c>
      <c r="E77" s="36">
        <f t="shared" si="6"/>
        <v>4.2537751016676646</v>
      </c>
      <c r="F77" s="36" t="str">
        <f t="shared" si="7"/>
        <v>-</v>
      </c>
    </row>
    <row r="78" spans="1:6" x14ac:dyDescent="0.25">
      <c r="A78" s="34" t="s">
        <v>97</v>
      </c>
      <c r="B78" s="35">
        <v>2025.34</v>
      </c>
      <c r="C78" s="35"/>
      <c r="D78" s="35">
        <v>359.75</v>
      </c>
      <c r="E78" s="36">
        <f t="shared" si="6"/>
        <v>0.17762449761521523</v>
      </c>
      <c r="F78" s="36" t="str">
        <f t="shared" si="7"/>
        <v>-</v>
      </c>
    </row>
    <row r="79" spans="1:6" x14ac:dyDescent="0.25">
      <c r="A79" s="34" t="s">
        <v>98</v>
      </c>
      <c r="B79" s="35">
        <v>570</v>
      </c>
      <c r="C79" s="35"/>
      <c r="D79" s="35">
        <v>679.29</v>
      </c>
      <c r="E79" s="36">
        <f t="shared" si="6"/>
        <v>1.191736842105263</v>
      </c>
      <c r="F79" s="36" t="str">
        <f t="shared" si="7"/>
        <v>-</v>
      </c>
    </row>
    <row r="80" spans="1:6" x14ac:dyDescent="0.25">
      <c r="A80" s="34" t="s">
        <v>99</v>
      </c>
      <c r="B80" s="35">
        <v>1478.27</v>
      </c>
      <c r="C80" s="35"/>
      <c r="D80" s="35">
        <v>1653.89</v>
      </c>
      <c r="E80" s="36">
        <f t="shared" si="6"/>
        <v>1.1188010309348091</v>
      </c>
      <c r="F80" s="36" t="str">
        <f t="shared" si="7"/>
        <v>-</v>
      </c>
    </row>
    <row r="81" spans="1:6" x14ac:dyDescent="0.25">
      <c r="A81" s="34" t="s">
        <v>100</v>
      </c>
      <c r="B81" s="35">
        <v>1961.31</v>
      </c>
      <c r="C81" s="35"/>
      <c r="D81" s="35">
        <v>2177.5</v>
      </c>
      <c r="E81" s="36">
        <f t="shared" si="6"/>
        <v>1.1102273480479883</v>
      </c>
      <c r="F81" s="36" t="str">
        <f t="shared" si="7"/>
        <v>-</v>
      </c>
    </row>
    <row r="82" spans="1:6" x14ac:dyDescent="0.25">
      <c r="A82" s="28" t="s">
        <v>101</v>
      </c>
      <c r="B82" s="29">
        <f>SUBTOTAL(9,B84:B85)</f>
        <v>1736.92</v>
      </c>
      <c r="C82" s="29">
        <v>5500</v>
      </c>
      <c r="D82" s="29">
        <f>SUBTOTAL(9,D84:D85)</f>
        <v>607.16</v>
      </c>
      <c r="E82" s="30">
        <f t="shared" si="6"/>
        <v>0.34956129240264372</v>
      </c>
      <c r="F82" s="30">
        <f t="shared" si="7"/>
        <v>0.11039272727272727</v>
      </c>
    </row>
    <row r="83" spans="1:6" x14ac:dyDescent="0.25">
      <c r="A83" s="31" t="s">
        <v>102</v>
      </c>
      <c r="B83" s="32">
        <f>SUBTOTAL(9,B84:B85)</f>
        <v>1736.92</v>
      </c>
      <c r="C83" s="32"/>
      <c r="D83" s="32">
        <f>SUBTOTAL(9,D84:D85)</f>
        <v>607.16</v>
      </c>
      <c r="E83" s="33">
        <f t="shared" si="6"/>
        <v>0.34956129240264372</v>
      </c>
      <c r="F83" s="33" t="str">
        <f t="shared" si="7"/>
        <v>-</v>
      </c>
    </row>
    <row r="84" spans="1:6" x14ac:dyDescent="0.25">
      <c r="A84" s="34" t="s">
        <v>103</v>
      </c>
      <c r="B84" s="35">
        <v>568.14</v>
      </c>
      <c r="C84" s="35"/>
      <c r="D84" s="35">
        <v>607.16</v>
      </c>
      <c r="E84" s="36">
        <f t="shared" si="6"/>
        <v>1.0686802548667582</v>
      </c>
      <c r="F84" s="36" t="str">
        <f t="shared" si="7"/>
        <v>-</v>
      </c>
    </row>
    <row r="85" spans="1:6" x14ac:dyDescent="0.25">
      <c r="A85" s="34" t="s">
        <v>104</v>
      </c>
      <c r="B85" s="35">
        <v>1168.78</v>
      </c>
      <c r="C85" s="35"/>
      <c r="D85" s="35">
        <v>0</v>
      </c>
      <c r="E85" s="36">
        <f t="shared" si="6"/>
        <v>0</v>
      </c>
      <c r="F85" s="36" t="str">
        <f t="shared" si="7"/>
        <v>-</v>
      </c>
    </row>
    <row r="86" spans="1:6" x14ac:dyDescent="0.25">
      <c r="A86" s="25" t="s">
        <v>16</v>
      </c>
      <c r="B86" s="26">
        <f>SUBTOTAL(9,B89:B100)</f>
        <v>779138.72</v>
      </c>
      <c r="C86" s="26">
        <v>2164050</v>
      </c>
      <c r="D86" s="26">
        <f>SUBTOTAL(9,D89:D100)</f>
        <v>1116145.1200000001</v>
      </c>
      <c r="E86" s="27">
        <f t="shared" si="6"/>
        <v>1.4325370968599791</v>
      </c>
      <c r="F86" s="27">
        <f t="shared" si="7"/>
        <v>0.51576678912224772</v>
      </c>
    </row>
    <row r="87" spans="1:6" x14ac:dyDescent="0.25">
      <c r="A87" s="28" t="s">
        <v>105</v>
      </c>
      <c r="B87" s="29">
        <f>SUBTOTAL(9,B89:B95)</f>
        <v>127458.62</v>
      </c>
      <c r="C87" s="29">
        <v>134050</v>
      </c>
      <c r="D87" s="29">
        <f>SUBTOTAL(9,D89:D95)</f>
        <v>95542.09</v>
      </c>
      <c r="E87" s="30">
        <f t="shared" si="6"/>
        <v>0.74959300516512728</v>
      </c>
      <c r="F87" s="30">
        <f t="shared" si="7"/>
        <v>0.7127347258485639</v>
      </c>
    </row>
    <row r="88" spans="1:6" x14ac:dyDescent="0.25">
      <c r="A88" s="31" t="s">
        <v>106</v>
      </c>
      <c r="B88" s="32">
        <f>SUBTOTAL(9,B89:B92)</f>
        <v>13193.22</v>
      </c>
      <c r="C88" s="32"/>
      <c r="D88" s="32">
        <f>SUBTOTAL(9,D89:D92)</f>
        <v>2542.09</v>
      </c>
      <c r="E88" s="33">
        <f t="shared" si="6"/>
        <v>0.19268154400517845</v>
      </c>
      <c r="F88" s="33" t="str">
        <f t="shared" si="7"/>
        <v>-</v>
      </c>
    </row>
    <row r="89" spans="1:6" x14ac:dyDescent="0.25">
      <c r="A89" s="34" t="s">
        <v>107</v>
      </c>
      <c r="B89" s="35">
        <v>11310.47</v>
      </c>
      <c r="C89" s="35"/>
      <c r="D89" s="35">
        <v>2337.5</v>
      </c>
      <c r="E89" s="36">
        <f t="shared" si="6"/>
        <v>0.20666692011914625</v>
      </c>
      <c r="F89" s="36" t="str">
        <f t="shared" si="7"/>
        <v>-</v>
      </c>
    </row>
    <row r="90" spans="1:6" x14ac:dyDescent="0.25">
      <c r="A90" s="34" t="s">
        <v>108</v>
      </c>
      <c r="B90" s="35">
        <v>0</v>
      </c>
      <c r="C90" s="35"/>
      <c r="D90" s="35">
        <v>0</v>
      </c>
      <c r="E90" s="36" t="str">
        <f t="shared" si="6"/>
        <v>-</v>
      </c>
      <c r="F90" s="36" t="str">
        <f t="shared" si="7"/>
        <v>-</v>
      </c>
    </row>
    <row r="91" spans="1:6" x14ac:dyDescent="0.25">
      <c r="A91" s="34" t="s">
        <v>109</v>
      </c>
      <c r="B91" s="35">
        <v>1882.75</v>
      </c>
      <c r="C91" s="35"/>
      <c r="D91" s="35">
        <v>0</v>
      </c>
      <c r="E91" s="36">
        <f>IF(B91&lt;&gt;0,D91/B91,"-")</f>
        <v>0</v>
      </c>
      <c r="F91" s="36" t="str">
        <f>IF(C91&lt;&gt;0,D91/C91,"-")</f>
        <v>-</v>
      </c>
    </row>
    <row r="92" spans="1:6" x14ac:dyDescent="0.25">
      <c r="A92" s="34" t="s">
        <v>210</v>
      </c>
      <c r="B92" s="35">
        <v>0</v>
      </c>
      <c r="C92" s="35"/>
      <c r="D92" s="35">
        <v>204.59</v>
      </c>
      <c r="E92" s="36" t="str">
        <f t="shared" ref="E92" si="8">IF(B92&lt;&gt;0,D92/B92,"-")</f>
        <v>-</v>
      </c>
      <c r="F92" s="36" t="str">
        <f t="shared" ref="F92" si="9">IF(C92&lt;&gt;0,D92/C92,"-")</f>
        <v>-</v>
      </c>
    </row>
    <row r="93" spans="1:6" x14ac:dyDescent="0.25">
      <c r="A93" s="31" t="s">
        <v>110</v>
      </c>
      <c r="B93" s="32">
        <f>SUBTOTAL(9,B94:B95)</f>
        <v>114265.4</v>
      </c>
      <c r="C93" s="32"/>
      <c r="D93" s="32">
        <f>SUBTOTAL(9,D94:D95)</f>
        <v>93000</v>
      </c>
      <c r="E93" s="33">
        <f t="shared" si="6"/>
        <v>0.81389466977755298</v>
      </c>
      <c r="F93" s="33" t="str">
        <f t="shared" si="7"/>
        <v>-</v>
      </c>
    </row>
    <row r="94" spans="1:6" x14ac:dyDescent="0.25">
      <c r="A94" s="34" t="s">
        <v>111</v>
      </c>
      <c r="B94" s="35">
        <v>65.400000000000006</v>
      </c>
      <c r="C94" s="35"/>
      <c r="D94" s="35">
        <v>0</v>
      </c>
      <c r="E94" s="36">
        <f t="shared" si="6"/>
        <v>0</v>
      </c>
      <c r="F94" s="36" t="str">
        <f t="shared" si="7"/>
        <v>-</v>
      </c>
    </row>
    <row r="95" spans="1:6" x14ac:dyDescent="0.25">
      <c r="A95" s="34" t="s">
        <v>112</v>
      </c>
      <c r="B95" s="35">
        <v>114200</v>
      </c>
      <c r="C95" s="35"/>
      <c r="D95" s="35">
        <v>93000</v>
      </c>
      <c r="E95" s="36">
        <f t="shared" si="6"/>
        <v>0.81436077057793343</v>
      </c>
      <c r="F95" s="36" t="str">
        <f t="shared" si="7"/>
        <v>-</v>
      </c>
    </row>
    <row r="96" spans="1:6" x14ac:dyDescent="0.25">
      <c r="A96" s="28" t="s">
        <v>113</v>
      </c>
      <c r="B96" s="29">
        <f>SUBTOTAL(9,B98:B100)</f>
        <v>651680.1</v>
      </c>
      <c r="C96" s="29">
        <v>2030000</v>
      </c>
      <c r="D96" s="29">
        <f>SUBTOTAL(9,D98:D100)</f>
        <v>1020603.03</v>
      </c>
      <c r="E96" s="30">
        <f t="shared" si="6"/>
        <v>1.5661104735283462</v>
      </c>
      <c r="F96" s="30">
        <f t="shared" si="7"/>
        <v>0.50276011330049264</v>
      </c>
    </row>
    <row r="97" spans="1:6" x14ac:dyDescent="0.25">
      <c r="A97" s="31" t="s">
        <v>114</v>
      </c>
      <c r="B97" s="32">
        <f>SUBTOTAL(9,B98:B98)</f>
        <v>651680.1</v>
      </c>
      <c r="C97" s="32"/>
      <c r="D97" s="32">
        <f>SUBTOTAL(9,D98:D98)</f>
        <v>1020603.03</v>
      </c>
      <c r="E97" s="33">
        <f t="shared" si="6"/>
        <v>1.5661104735283462</v>
      </c>
      <c r="F97" s="33" t="str">
        <f t="shared" si="7"/>
        <v>-</v>
      </c>
    </row>
    <row r="98" spans="1:6" x14ac:dyDescent="0.25">
      <c r="A98" s="34" t="s">
        <v>115</v>
      </c>
      <c r="B98" s="35">
        <v>651680.1</v>
      </c>
      <c r="C98" s="35"/>
      <c r="D98" s="35">
        <v>1020603.03</v>
      </c>
      <c r="E98" s="36">
        <f t="shared" si="6"/>
        <v>1.5661104735283462</v>
      </c>
      <c r="F98" s="36" t="str">
        <f t="shared" si="7"/>
        <v>-</v>
      </c>
    </row>
    <row r="99" spans="1:6" x14ac:dyDescent="0.25">
      <c r="A99" s="31" t="s">
        <v>116</v>
      </c>
      <c r="B99" s="32">
        <f>SUBTOTAL(9,B100:B100)</f>
        <v>0</v>
      </c>
      <c r="C99" s="32"/>
      <c r="D99" s="32">
        <f>SUBTOTAL(9,D100:D100)</f>
        <v>0</v>
      </c>
      <c r="E99" s="33" t="str">
        <f t="shared" si="6"/>
        <v>-</v>
      </c>
      <c r="F99" s="33" t="str">
        <f t="shared" si="7"/>
        <v>-</v>
      </c>
    </row>
    <row r="100" spans="1:6" x14ac:dyDescent="0.25">
      <c r="A100" s="34" t="s">
        <v>117</v>
      </c>
      <c r="B100" s="35">
        <v>0</v>
      </c>
      <c r="C100" s="35"/>
      <c r="D100" s="35">
        <v>0</v>
      </c>
      <c r="E100" s="36" t="str">
        <f t="shared" si="6"/>
        <v>-</v>
      </c>
      <c r="F100" s="36" t="str">
        <f t="shared" si="7"/>
        <v>-</v>
      </c>
    </row>
    <row r="101" spans="1:6" ht="20.100000000000001" customHeight="1" x14ac:dyDescent="0.25">
      <c r="A101" s="37" t="s">
        <v>59</v>
      </c>
      <c r="B101" s="38">
        <f>IFERROR(SUBTOTAL(9,B44:B100),0)</f>
        <v>1458983.9</v>
      </c>
      <c r="C101" s="38">
        <v>3808309</v>
      </c>
      <c r="D101" s="38">
        <f>IFERROR(SUBTOTAL(9,D44:D100),0)</f>
        <v>1804779.58</v>
      </c>
      <c r="E101" s="39">
        <f>IF(B101&lt;&gt;0,D101/D101,"-")</f>
        <v>1</v>
      </c>
      <c r="F101" s="39">
        <f t="shared" si="7"/>
        <v>0.473905762373799</v>
      </c>
    </row>
    <row r="102" spans="1:6" x14ac:dyDescent="0.25">
      <c r="E102" s="11"/>
      <c r="F102" s="11"/>
    </row>
    <row r="103" spans="1:6" x14ac:dyDescent="0.25">
      <c r="C103" s="24"/>
    </row>
    <row r="108" spans="1:6" s="6" customFormat="1" ht="24.95" customHeight="1" x14ac:dyDescent="0.3">
      <c r="A108" s="58" t="s">
        <v>118</v>
      </c>
      <c r="B108" s="58"/>
      <c r="C108" s="58"/>
      <c r="D108" s="58"/>
      <c r="E108" s="58"/>
      <c r="F108" s="58"/>
    </row>
    <row r="109" spans="1:6" s="7" customFormat="1" ht="24.95" customHeight="1" x14ac:dyDescent="0.25">
      <c r="A109" s="8" t="s">
        <v>29</v>
      </c>
      <c r="B109" s="9"/>
      <c r="C109" s="9"/>
      <c r="D109" s="9"/>
      <c r="E109" s="9"/>
      <c r="F109" s="9"/>
    </row>
    <row r="110" spans="1:6" ht="57.6" customHeight="1" x14ac:dyDescent="0.25">
      <c r="A110" s="10" t="s">
        <v>30</v>
      </c>
      <c r="B110" s="10" t="s">
        <v>31</v>
      </c>
      <c r="C110" s="10" t="s">
        <v>7</v>
      </c>
      <c r="D110" s="10" t="s">
        <v>32</v>
      </c>
      <c r="E110" s="10" t="s">
        <v>33</v>
      </c>
      <c r="F110" s="10" t="s">
        <v>34</v>
      </c>
    </row>
    <row r="111" spans="1:6" s="11" customFormat="1" ht="15.95" customHeight="1" x14ac:dyDescent="0.25">
      <c r="A111" s="12" t="s">
        <v>11</v>
      </c>
      <c r="B111" s="12">
        <f>COLUMN()</f>
        <v>2</v>
      </c>
      <c r="C111" s="12">
        <f>COLUMN()</f>
        <v>3</v>
      </c>
      <c r="D111" s="12">
        <f>COLUMN()</f>
        <v>4</v>
      </c>
      <c r="E111" s="12" t="str">
        <f>_xlfn.CONCAT(TEXT(COLUMN(),"@")," (",TEXT(D111,"@")," / ",TEXT(B111,"@"),")")</f>
        <v>5 (4 / 2)</v>
      </c>
      <c r="F111" s="12" t="str">
        <f>_xlfn.CONCAT(TEXT(COLUMN(),"@")," (",TEXT(D111,"@")," / ",TEXT(C111,"@"),")")</f>
        <v>6 (4 / 3)</v>
      </c>
    </row>
    <row r="112" spans="1:6" x14ac:dyDescent="0.25">
      <c r="A112" s="25" t="s">
        <v>119</v>
      </c>
      <c r="B112" s="26">
        <f>SUBTOTAL(9,B113:B113)</f>
        <v>499067.43</v>
      </c>
      <c r="C112" s="26">
        <f>SUBTOTAL(9,C113:C113)</f>
        <v>3499889</v>
      </c>
      <c r="D112" s="26">
        <f>SUBTOTAL(9,D113:D113)</f>
        <v>546871.74</v>
      </c>
      <c r="E112" s="27">
        <f t="shared" ref="E112:E122" si="10">IF(B112&lt;&gt;0,D112/B112,"-")</f>
        <v>1.0957872766812293</v>
      </c>
      <c r="F112" s="27">
        <f t="shared" ref="F112:F122" si="11">IF(C112&lt;&gt;0,D112/C112,"-")</f>
        <v>0.15625402405619149</v>
      </c>
    </row>
    <row r="113" spans="1:6" x14ac:dyDescent="0.25">
      <c r="A113" s="34" t="s">
        <v>120</v>
      </c>
      <c r="B113" s="35">
        <v>499067.43</v>
      </c>
      <c r="C113" s="35">
        <v>3499889</v>
      </c>
      <c r="D113" s="35">
        <v>546871.74</v>
      </c>
      <c r="E113" s="36">
        <f t="shared" si="10"/>
        <v>1.0957872766812293</v>
      </c>
      <c r="F113" s="36">
        <f t="shared" si="11"/>
        <v>0.15625402405619149</v>
      </c>
    </row>
    <row r="114" spans="1:6" x14ac:dyDescent="0.25">
      <c r="A114" s="25" t="s">
        <v>121</v>
      </c>
      <c r="B114" s="26">
        <f>SUBTOTAL(9,B115:B115)</f>
        <v>53618.92</v>
      </c>
      <c r="C114" s="26">
        <f>SUBTOTAL(9,C115:C115)</f>
        <v>42500</v>
      </c>
      <c r="D114" s="26">
        <f>SUBTOTAL(9,D115:D115)</f>
        <v>30166.49</v>
      </c>
      <c r="E114" s="27">
        <f t="shared" si="10"/>
        <v>0.56260905665388272</v>
      </c>
      <c r="F114" s="27">
        <f t="shared" si="11"/>
        <v>0.70979976470588235</v>
      </c>
    </row>
    <row r="115" spans="1:6" x14ac:dyDescent="0.25">
      <c r="A115" s="34" t="s">
        <v>122</v>
      </c>
      <c r="B115" s="35">
        <v>53618.92</v>
      </c>
      <c r="C115" s="35">
        <v>42500</v>
      </c>
      <c r="D115" s="35">
        <v>30166.49</v>
      </c>
      <c r="E115" s="36">
        <f t="shared" si="10"/>
        <v>0.56260905665388272</v>
      </c>
      <c r="F115" s="36">
        <f t="shared" si="11"/>
        <v>0.70979976470588235</v>
      </c>
    </row>
    <row r="116" spans="1:6" x14ac:dyDescent="0.25">
      <c r="A116" s="25" t="s">
        <v>123</v>
      </c>
      <c r="B116" s="26">
        <f>SUBTOTAL(9,B117:B117)</f>
        <v>77532.5</v>
      </c>
      <c r="C116" s="26">
        <f>SUBTOTAL(9,C117:C117)</f>
        <v>80000</v>
      </c>
      <c r="D116" s="26">
        <f>SUBTOTAL(9,D117:D117)</f>
        <v>38163.5</v>
      </c>
      <c r="E116" s="27">
        <f t="shared" si="10"/>
        <v>0.4922258407764486</v>
      </c>
      <c r="F116" s="27">
        <f t="shared" si="11"/>
        <v>0.47704374999999999</v>
      </c>
    </row>
    <row r="117" spans="1:6" x14ac:dyDescent="0.25">
      <c r="A117" s="34" t="s">
        <v>124</v>
      </c>
      <c r="B117" s="35">
        <v>77532.5</v>
      </c>
      <c r="C117" s="35">
        <v>80000</v>
      </c>
      <c r="D117" s="35">
        <v>38163.5</v>
      </c>
      <c r="E117" s="36">
        <f t="shared" si="10"/>
        <v>0.4922258407764486</v>
      </c>
      <c r="F117" s="36">
        <f t="shared" si="11"/>
        <v>0.47704374999999999</v>
      </c>
    </row>
    <row r="118" spans="1:6" x14ac:dyDescent="0.25">
      <c r="A118" s="25" t="s">
        <v>125</v>
      </c>
      <c r="B118" s="26">
        <f>SUBTOTAL(9,B119:B119)</f>
        <v>1263219.97</v>
      </c>
      <c r="C118" s="26">
        <f>SUBTOTAL(9,C119:C119)</f>
        <v>2600</v>
      </c>
      <c r="D118" s="26">
        <f>SUBTOTAL(9,D119:D119)</f>
        <v>534433.57999999996</v>
      </c>
      <c r="E118" s="27">
        <f t="shared" si="10"/>
        <v>0.42307245981869646</v>
      </c>
      <c r="F118" s="27">
        <f t="shared" si="11"/>
        <v>205.5513769230769</v>
      </c>
    </row>
    <row r="119" spans="1:6" x14ac:dyDescent="0.25">
      <c r="A119" s="34" t="s">
        <v>126</v>
      </c>
      <c r="B119" s="35">
        <v>1263219.97</v>
      </c>
      <c r="C119" s="35">
        <v>2600</v>
      </c>
      <c r="D119" s="35">
        <v>534433.57999999996</v>
      </c>
      <c r="E119" s="36">
        <f t="shared" si="10"/>
        <v>0.42307245981869646</v>
      </c>
      <c r="F119" s="36">
        <f t="shared" si="11"/>
        <v>205.5513769230769</v>
      </c>
    </row>
    <row r="120" spans="1:6" x14ac:dyDescent="0.25">
      <c r="A120" s="25" t="s">
        <v>127</v>
      </c>
      <c r="B120" s="26">
        <f>SUBTOTAL(9,B121:B121)</f>
        <v>3500</v>
      </c>
      <c r="C120" s="26">
        <f>SUBTOTAL(9,C121:C121)</f>
        <v>3500</v>
      </c>
      <c r="D120" s="26">
        <f>SUBTOTAL(9,D121:D121)</f>
        <v>3500</v>
      </c>
      <c r="E120" s="27">
        <f t="shared" si="10"/>
        <v>1</v>
      </c>
      <c r="F120" s="27">
        <f t="shared" si="11"/>
        <v>1</v>
      </c>
    </row>
    <row r="121" spans="1:6" x14ac:dyDescent="0.25">
      <c r="A121" s="34" t="s">
        <v>128</v>
      </c>
      <c r="B121" s="35">
        <v>3500</v>
      </c>
      <c r="C121" s="35">
        <v>3500</v>
      </c>
      <c r="D121" s="35">
        <v>3500</v>
      </c>
      <c r="E121" s="36">
        <f t="shared" si="10"/>
        <v>1</v>
      </c>
      <c r="F121" s="36">
        <f t="shared" si="11"/>
        <v>1</v>
      </c>
    </row>
    <row r="122" spans="1:6" ht="20.100000000000001" customHeight="1" x14ac:dyDescent="0.25">
      <c r="A122" s="37" t="s">
        <v>59</v>
      </c>
      <c r="B122" s="38">
        <f>IFERROR(SUBTOTAL(9,B113:B121),0)</f>
        <v>1896938.8199999998</v>
      </c>
      <c r="C122" s="38">
        <f>IFERROR(SUBTOTAL(9,C113:C121),0)</f>
        <v>3628489</v>
      </c>
      <c r="D122" s="38">
        <f>IFERROR(SUBTOTAL(9,D113:D121),0)</f>
        <v>1153135.31</v>
      </c>
      <c r="E122" s="39">
        <f t="shared" si="10"/>
        <v>0.60789272581811582</v>
      </c>
      <c r="F122" s="39">
        <f t="shared" si="11"/>
        <v>0.31780041499367923</v>
      </c>
    </row>
    <row r="123" spans="1:6" x14ac:dyDescent="0.25">
      <c r="A123" s="11"/>
      <c r="B123" s="11"/>
      <c r="C123" s="11"/>
      <c r="D123" s="11"/>
      <c r="E123" s="11"/>
      <c r="F123" s="11"/>
    </row>
    <row r="124" spans="1:6" x14ac:dyDescent="0.25">
      <c r="A124" s="11"/>
      <c r="B124" s="11"/>
      <c r="C124" s="11"/>
      <c r="D124" s="11"/>
      <c r="E124" s="11"/>
      <c r="F124" s="11"/>
    </row>
    <row r="125" spans="1:6" s="7" customFormat="1" ht="24.95" customHeight="1" x14ac:dyDescent="0.25">
      <c r="A125" s="8" t="s">
        <v>60</v>
      </c>
      <c r="B125" s="9"/>
      <c r="C125" s="9"/>
      <c r="D125" s="9"/>
      <c r="E125" s="9"/>
      <c r="F125" s="9"/>
    </row>
    <row r="126" spans="1:6" ht="57.6" customHeight="1" x14ac:dyDescent="0.25">
      <c r="A126" s="40" t="s">
        <v>30</v>
      </c>
      <c r="B126" s="10" t="s">
        <v>31</v>
      </c>
      <c r="C126" s="10" t="s">
        <v>7</v>
      </c>
      <c r="D126" s="10" t="s">
        <v>32</v>
      </c>
      <c r="E126" s="10" t="s">
        <v>33</v>
      </c>
      <c r="F126" s="10" t="s">
        <v>34</v>
      </c>
    </row>
    <row r="127" spans="1:6" s="11" customFormat="1" ht="15.95" customHeight="1" x14ac:dyDescent="0.25">
      <c r="A127" s="12" t="s">
        <v>11</v>
      </c>
      <c r="B127" s="12">
        <f>COLUMN()</f>
        <v>2</v>
      </c>
      <c r="C127" s="12">
        <f>COLUMN()</f>
        <v>3</v>
      </c>
      <c r="D127" s="12">
        <f>COLUMN()</f>
        <v>4</v>
      </c>
      <c r="E127" s="12" t="str">
        <f>_xlfn.CONCAT(TEXT(COLUMN(),"@")," (",TEXT(D127,"@")," / ",TEXT(B127,"@"),")")</f>
        <v>5 (4 / 2)</v>
      </c>
      <c r="F127" s="12" t="str">
        <f>_xlfn.CONCAT(TEXT(COLUMN(),"@")," (",TEXT(D127,"@")," / ",TEXT(C127,"@"),")")</f>
        <v>6 (4 / 3)</v>
      </c>
    </row>
    <row r="128" spans="1:6" x14ac:dyDescent="0.25">
      <c r="A128" s="25" t="s">
        <v>119</v>
      </c>
      <c r="B128" s="26">
        <f>SUBTOTAL(9,B129:B129)</f>
        <v>700595.56</v>
      </c>
      <c r="C128" s="26">
        <f>SUBTOTAL(9,C129:C129)</f>
        <v>3499889</v>
      </c>
      <c r="D128" s="26">
        <f>SUBTOTAL(9,D129:D129)</f>
        <v>761691.5</v>
      </c>
      <c r="E128" s="27">
        <f t="shared" ref="E128:E137" si="12">IF(B128&lt;&gt;0,D128/B128,"-")</f>
        <v>1.087205719659428</v>
      </c>
      <c r="F128" s="27">
        <f t="shared" ref="F128:F138" si="13">IF(C128&lt;&gt;0,D128/C128,"-")</f>
        <v>0.21763304493371075</v>
      </c>
    </row>
    <row r="129" spans="1:6" x14ac:dyDescent="0.25">
      <c r="A129" s="34" t="s">
        <v>120</v>
      </c>
      <c r="B129" s="35">
        <v>700595.56</v>
      </c>
      <c r="C129" s="35">
        <v>3499889</v>
      </c>
      <c r="D129" s="35">
        <v>761691.5</v>
      </c>
      <c r="E129" s="36">
        <f t="shared" si="12"/>
        <v>1.087205719659428</v>
      </c>
      <c r="F129" s="36">
        <f t="shared" si="13"/>
        <v>0.21763304493371075</v>
      </c>
    </row>
    <row r="130" spans="1:6" x14ac:dyDescent="0.25">
      <c r="A130" s="25" t="s">
        <v>121</v>
      </c>
      <c r="B130" s="26">
        <f>SUBTOTAL(9,B131:B131)</f>
        <v>29087.200000000001</v>
      </c>
      <c r="C130" s="26">
        <f>SUBTOTAL(9,C131:C131)</f>
        <v>82500</v>
      </c>
      <c r="D130" s="26">
        <f>SUBTOTAL(9,D131:D131)</f>
        <v>3244.87</v>
      </c>
      <c r="E130" s="27">
        <f t="shared" si="12"/>
        <v>0.11155662972028933</v>
      </c>
      <c r="F130" s="27">
        <f t="shared" si="13"/>
        <v>3.9331757575757575E-2</v>
      </c>
    </row>
    <row r="131" spans="1:6" x14ac:dyDescent="0.25">
      <c r="A131" s="34" t="s">
        <v>122</v>
      </c>
      <c r="B131" s="35">
        <v>29087.200000000001</v>
      </c>
      <c r="C131" s="35">
        <v>82500</v>
      </c>
      <c r="D131" s="35">
        <v>3244.87</v>
      </c>
      <c r="E131" s="36">
        <f t="shared" si="12"/>
        <v>0.11155662972028933</v>
      </c>
      <c r="F131" s="36">
        <f t="shared" si="13"/>
        <v>3.9331757575757575E-2</v>
      </c>
    </row>
    <row r="132" spans="1:6" x14ac:dyDescent="0.25">
      <c r="A132" s="25" t="s">
        <v>123</v>
      </c>
      <c r="B132" s="26">
        <f>SUBTOTAL(9,B133:B133)</f>
        <v>67349.279999999999</v>
      </c>
      <c r="C132" s="26">
        <f>SUBTOTAL(9,C133:C133)</f>
        <v>200000</v>
      </c>
      <c r="D132" s="26">
        <f>SUBTOTAL(9,D133:D133)</f>
        <v>1553.41</v>
      </c>
      <c r="E132" s="27">
        <f t="shared" si="12"/>
        <v>2.3064983025802208E-2</v>
      </c>
      <c r="F132" s="27">
        <f t="shared" si="13"/>
        <v>7.7670500000000002E-3</v>
      </c>
    </row>
    <row r="133" spans="1:6" x14ac:dyDescent="0.25">
      <c r="A133" s="34" t="s">
        <v>124</v>
      </c>
      <c r="B133" s="35">
        <v>67349.279999999999</v>
      </c>
      <c r="C133" s="35">
        <v>200000</v>
      </c>
      <c r="D133" s="35">
        <v>1553.41</v>
      </c>
      <c r="E133" s="36">
        <f t="shared" si="12"/>
        <v>2.3064983025802208E-2</v>
      </c>
      <c r="F133" s="36">
        <f t="shared" si="13"/>
        <v>7.7670500000000002E-3</v>
      </c>
    </row>
    <row r="134" spans="1:6" x14ac:dyDescent="0.25">
      <c r="A134" s="25" t="s">
        <v>125</v>
      </c>
      <c r="B134" s="26">
        <f>SUBTOTAL(9,B135:B135)</f>
        <v>661951.86</v>
      </c>
      <c r="C134" s="26">
        <f>SUBTOTAL(9,C135:C135)</f>
        <v>22420</v>
      </c>
      <c r="D134" s="26">
        <f>SUBTOTAL(9,D135:D135)</f>
        <v>1038289.8</v>
      </c>
      <c r="E134" s="27">
        <f t="shared" si="12"/>
        <v>1.5685276569809776</v>
      </c>
      <c r="F134" s="27">
        <f t="shared" si="13"/>
        <v>46.310874219446923</v>
      </c>
    </row>
    <row r="135" spans="1:6" x14ac:dyDescent="0.25">
      <c r="A135" s="34" t="s">
        <v>126</v>
      </c>
      <c r="B135" s="35">
        <v>661951.86</v>
      </c>
      <c r="C135" s="35">
        <v>22420</v>
      </c>
      <c r="D135" s="35">
        <v>1038289.8</v>
      </c>
      <c r="E135" s="36">
        <f t="shared" si="12"/>
        <v>1.5685276569809776</v>
      </c>
      <c r="F135" s="36">
        <f t="shared" si="13"/>
        <v>46.310874219446923</v>
      </c>
    </row>
    <row r="136" spans="1:6" x14ac:dyDescent="0.25">
      <c r="A136" s="25" t="s">
        <v>127</v>
      </c>
      <c r="B136" s="26">
        <f>SUBTOTAL(9,B137:B137)</f>
        <v>0</v>
      </c>
      <c r="C136" s="26">
        <f>SUBTOTAL(9,C137:C137)</f>
        <v>3500</v>
      </c>
      <c r="D136" s="26">
        <f>SUBTOTAL(9,D137:D137)</f>
        <v>0</v>
      </c>
      <c r="E136" s="27" t="str">
        <f t="shared" si="12"/>
        <v>-</v>
      </c>
      <c r="F136" s="27">
        <f t="shared" si="13"/>
        <v>0</v>
      </c>
    </row>
    <row r="137" spans="1:6" x14ac:dyDescent="0.25">
      <c r="A137" s="34" t="s">
        <v>128</v>
      </c>
      <c r="B137" s="35">
        <v>0</v>
      </c>
      <c r="C137" s="35">
        <v>3500</v>
      </c>
      <c r="D137" s="35">
        <v>0</v>
      </c>
      <c r="E137" s="36" t="str">
        <f t="shared" si="12"/>
        <v>-</v>
      </c>
      <c r="F137" s="36">
        <f t="shared" si="13"/>
        <v>0</v>
      </c>
    </row>
    <row r="138" spans="1:6" ht="20.100000000000001" customHeight="1" x14ac:dyDescent="0.25">
      <c r="A138" s="37" t="s">
        <v>59</v>
      </c>
      <c r="B138" s="38">
        <f>IFERROR(SUBTOTAL(9,B129:B137),0)</f>
        <v>1458983.9</v>
      </c>
      <c r="C138" s="38">
        <f>IFERROR(SUBTOTAL(9,C129:C137),0)</f>
        <v>3808309</v>
      </c>
      <c r="D138" s="38">
        <f>IFERROR(SUBTOTAL(9,D129:D137),0)</f>
        <v>1804779.58</v>
      </c>
      <c r="E138" s="39">
        <f>IF(B138&lt;&gt;0,D138/D138,"-")</f>
        <v>1</v>
      </c>
      <c r="F138" s="39">
        <f t="shared" si="13"/>
        <v>0.473905762373799</v>
      </c>
    </row>
    <row r="139" spans="1:6" x14ac:dyDescent="0.25">
      <c r="E139" s="11"/>
      <c r="F139" s="11"/>
    </row>
    <row r="140" spans="1:6" x14ac:dyDescent="0.25">
      <c r="C140" s="24"/>
    </row>
    <row r="145" spans="1:6" s="6" customFormat="1" ht="24.95" customHeight="1" x14ac:dyDescent="0.3">
      <c r="A145" s="58" t="s">
        <v>129</v>
      </c>
      <c r="B145" s="58"/>
      <c r="C145" s="58"/>
      <c r="D145" s="58"/>
      <c r="E145" s="58"/>
      <c r="F145" s="58"/>
    </row>
    <row r="146" spans="1:6" s="7" customFormat="1" ht="24.95" customHeight="1" x14ac:dyDescent="0.25">
      <c r="A146" s="8" t="s">
        <v>60</v>
      </c>
      <c r="B146" s="9"/>
      <c r="C146" s="9"/>
      <c r="D146" s="9"/>
      <c r="E146" s="9"/>
      <c r="F146" s="9"/>
    </row>
    <row r="147" spans="1:6" ht="57.6" customHeight="1" x14ac:dyDescent="0.25">
      <c r="A147" s="10" t="s">
        <v>30</v>
      </c>
      <c r="B147" s="10" t="s">
        <v>31</v>
      </c>
      <c r="C147" s="10" t="s">
        <v>7</v>
      </c>
      <c r="D147" s="10" t="s">
        <v>32</v>
      </c>
      <c r="E147" s="10" t="s">
        <v>33</v>
      </c>
      <c r="F147" s="10" t="s">
        <v>34</v>
      </c>
    </row>
    <row r="148" spans="1:6" s="11" customFormat="1" ht="15.95" customHeight="1" x14ac:dyDescent="0.25">
      <c r="A148" s="12" t="s">
        <v>11</v>
      </c>
      <c r="B148" s="12">
        <f>COLUMN()</f>
        <v>2</v>
      </c>
      <c r="C148" s="12">
        <f>COLUMN()</f>
        <v>3</v>
      </c>
      <c r="D148" s="12">
        <f>COLUMN()</f>
        <v>4</v>
      </c>
      <c r="E148" s="12" t="str">
        <f>_xlfn.CONCAT(TEXT(COLUMN(),"@")," (",TEXT(D148,"@")," / ",TEXT(B148,"@"),")")</f>
        <v>5 (4 / 2)</v>
      </c>
      <c r="F148" s="12" t="str">
        <f>_xlfn.CONCAT(TEXT(COLUMN(),"@")," (",TEXT(D148,"@")," / ",TEXT(C148,"@"),")")</f>
        <v>6 (4 / 3)</v>
      </c>
    </row>
    <row r="149" spans="1:6" x14ac:dyDescent="0.25">
      <c r="A149" s="25" t="s">
        <v>130</v>
      </c>
      <c r="B149" s="26">
        <f>SUBTOTAL(9,B150:B150)</f>
        <v>1458983.9</v>
      </c>
      <c r="C149" s="26">
        <f>SUBTOTAL(9,C150:C150)</f>
        <v>3808309</v>
      </c>
      <c r="D149" s="26">
        <f>SUBTOTAL(9,D150:D150)</f>
        <v>1804779.58</v>
      </c>
      <c r="E149" s="27">
        <f>IF(B149&lt;&gt;0,D149/B149,"-")</f>
        <v>1.2370113062933732</v>
      </c>
      <c r="F149" s="27">
        <f>IF(C149&lt;&gt;0,D149/C149,"-")</f>
        <v>0.473905762373799</v>
      </c>
    </row>
    <row r="150" spans="1:6" x14ac:dyDescent="0.25">
      <c r="A150" s="34" t="s">
        <v>131</v>
      </c>
      <c r="B150" s="35">
        <v>1458983.9</v>
      </c>
      <c r="C150" s="35">
        <v>3808309</v>
      </c>
      <c r="D150" s="35">
        <v>1804779.58</v>
      </c>
      <c r="E150" s="36">
        <f>IF(B150&lt;&gt;0,D150/B150,"-")</f>
        <v>1.2370113062933732</v>
      </c>
      <c r="F150" s="36">
        <f>IF(C150&lt;&gt;0,D150/C150,"-")</f>
        <v>0.473905762373799</v>
      </c>
    </row>
    <row r="151" spans="1:6" ht="20.100000000000001" customHeight="1" x14ac:dyDescent="0.25">
      <c r="A151" s="37" t="s">
        <v>59</v>
      </c>
      <c r="B151" s="38">
        <f>IFERROR(SUBTOTAL(9,B150:B150),0)</f>
        <v>1458983.9</v>
      </c>
      <c r="C151" s="38">
        <f>IFERROR(SUBTOTAL(9,C150:C150),0)</f>
        <v>3808309</v>
      </c>
      <c r="D151" s="38">
        <f>IFERROR(SUBTOTAL(9,D150:D150),0)</f>
        <v>1804779.58</v>
      </c>
      <c r="E151" s="39">
        <f>IF(B151&lt;&gt;0,D151/B151,"-")</f>
        <v>1.2370113062933732</v>
      </c>
      <c r="F151" s="39">
        <f>IF(C151&lt;&gt;0,D151/C151,"-")</f>
        <v>0.473905762373799</v>
      </c>
    </row>
    <row r="152" spans="1:6" x14ac:dyDescent="0.25">
      <c r="A152" s="11"/>
      <c r="B152" s="11"/>
      <c r="C152" s="11"/>
      <c r="D152" s="11"/>
      <c r="E152" s="11"/>
      <c r="F152" s="11"/>
    </row>
    <row r="153" spans="1:6" x14ac:dyDescent="0.25">
      <c r="A153" s="11"/>
      <c r="B153" s="11"/>
      <c r="C153" s="11"/>
      <c r="D153" s="11"/>
      <c r="E153" s="11"/>
      <c r="F153" s="11"/>
    </row>
    <row r="154" spans="1:6" x14ac:dyDescent="0.25">
      <c r="C154" s="24"/>
    </row>
  </sheetData>
  <mergeCells count="5">
    <mergeCell ref="A2:F2"/>
    <mergeCell ref="A3:F3"/>
    <mergeCell ref="A1:F1"/>
    <mergeCell ref="A108:F108"/>
    <mergeCell ref="A145:F145"/>
  </mergeCells>
  <pageMargins left="0.39370078740157499" right="0.39370078740157499" top="0.39370078740157499" bottom="0.39370078740157499" header="0.23622047244094499" footer="0.23622047244094499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32"/>
  <sheetViews>
    <sheetView zoomScaleNormal="100" workbookViewId="0">
      <pane ySplit="6" topLeftCell="A7" activePane="bottomLeft" state="frozen"/>
      <selection pane="bottomLeft" activeCell="A15" sqref="A15"/>
    </sheetView>
  </sheetViews>
  <sheetFormatPr defaultColWidth="9.140625" defaultRowHeight="15" x14ac:dyDescent="0.25"/>
  <cols>
    <col min="1" max="1" width="73.7109375" style="1" customWidth="1"/>
    <col min="2" max="2" width="29.7109375" style="1" customWidth="1"/>
    <col min="3" max="4" width="19.7109375" style="1" customWidth="1"/>
    <col min="5" max="5" width="15.7109375" style="1" customWidth="1"/>
    <col min="6" max="6" width="12.7109375" style="1" customWidth="1"/>
  </cols>
  <sheetData>
    <row r="1" spans="1:6" s="5" customFormat="1" ht="30" customHeight="1" x14ac:dyDescent="0.25">
      <c r="A1" s="58" t="s">
        <v>2</v>
      </c>
      <c r="B1" s="58"/>
      <c r="C1" s="58"/>
      <c r="D1" s="58"/>
      <c r="E1" s="58"/>
      <c r="F1" s="58"/>
    </row>
    <row r="2" spans="1:6" s="5" customFormat="1" ht="30" customHeight="1" x14ac:dyDescent="0.25">
      <c r="A2" s="58" t="s">
        <v>132</v>
      </c>
      <c r="B2" s="58"/>
      <c r="C2" s="58"/>
      <c r="D2" s="58"/>
      <c r="E2" s="58"/>
      <c r="F2" s="58"/>
    </row>
    <row r="3" spans="1:6" s="6" customFormat="1" ht="24.95" customHeight="1" x14ac:dyDescent="0.3">
      <c r="A3" s="58" t="s">
        <v>133</v>
      </c>
      <c r="B3" s="58"/>
      <c r="C3" s="58"/>
      <c r="D3" s="58"/>
      <c r="E3" s="58"/>
      <c r="F3" s="58"/>
    </row>
    <row r="4" spans="1:6" s="7" customFormat="1" ht="24.95" customHeight="1" x14ac:dyDescent="0.25">
      <c r="A4" s="8" t="s">
        <v>134</v>
      </c>
      <c r="B4" s="9"/>
      <c r="C4" s="9"/>
      <c r="D4" s="9"/>
      <c r="E4" s="9"/>
      <c r="F4" s="9"/>
    </row>
    <row r="5" spans="1:6" ht="57.6" customHeight="1" x14ac:dyDescent="0.25">
      <c r="A5" s="10" t="s">
        <v>30</v>
      </c>
      <c r="B5" s="10" t="s">
        <v>31</v>
      </c>
      <c r="C5" s="10" t="s">
        <v>7</v>
      </c>
      <c r="D5" s="10" t="s">
        <v>32</v>
      </c>
      <c r="E5" s="10" t="s">
        <v>33</v>
      </c>
      <c r="F5" s="10" t="s">
        <v>34</v>
      </c>
    </row>
    <row r="6" spans="1:6" s="11" customFormat="1" ht="15.95" customHeight="1" x14ac:dyDescent="0.25">
      <c r="A6" s="12" t="s">
        <v>11</v>
      </c>
      <c r="B6" s="12">
        <f>COLUMN()</f>
        <v>2</v>
      </c>
      <c r="C6" s="12">
        <v>3</v>
      </c>
      <c r="D6" s="12">
        <f>COLUMN()</f>
        <v>4</v>
      </c>
      <c r="E6" s="12" t="str">
        <f>_xlfn.CONCAT(TEXT(COLUMN(),"@")," (",TEXT(D6,"@")," / ",TEXT(B6,"@"),")")</f>
        <v>5 (4 / 2)</v>
      </c>
      <c r="F6" s="12" t="str">
        <f>_xlfn.CONCAT(TEXT(COLUMN(),"@")," (",TEXT(D6,"@")," / ",TEXT(C6,"@"),")")</f>
        <v>6 (4 / 3)</v>
      </c>
    </row>
    <row r="7" spans="1:6" ht="20.100000000000001" customHeight="1" x14ac:dyDescent="0.25">
      <c r="A7" s="37" t="s">
        <v>59</v>
      </c>
      <c r="B7" s="38">
        <f>IFERROR(SUBTOTAL(9,#REF!),0)</f>
        <v>0</v>
      </c>
      <c r="C7" s="38">
        <v>0</v>
      </c>
      <c r="D7" s="38">
        <f>IFERROR(SUBTOTAL(9,#REF!),0)</f>
        <v>0</v>
      </c>
      <c r="E7" s="39" t="str">
        <f>IF(B7&lt;&gt;0,D7/B7,"-")</f>
        <v>-</v>
      </c>
      <c r="F7" s="39" t="str">
        <f>IF(C7&lt;&gt;0,D7/C7,"-")</f>
        <v>-</v>
      </c>
    </row>
    <row r="8" spans="1:6" x14ac:dyDescent="0.25">
      <c r="A8" s="11"/>
      <c r="B8" s="11"/>
      <c r="C8" s="11"/>
      <c r="D8" s="11"/>
      <c r="E8" s="11"/>
      <c r="F8" s="11"/>
    </row>
    <row r="9" spans="1:6" x14ac:dyDescent="0.25">
      <c r="A9" s="11"/>
      <c r="B9" s="11"/>
      <c r="C9" s="11"/>
      <c r="D9" s="11"/>
      <c r="E9" s="11"/>
      <c r="F9" s="11"/>
    </row>
    <row r="10" spans="1:6" s="7" customFormat="1" ht="24.95" customHeight="1" x14ac:dyDescent="0.25">
      <c r="A10" s="8" t="s">
        <v>135</v>
      </c>
      <c r="B10" s="9"/>
      <c r="C10" s="9"/>
      <c r="D10" s="9"/>
      <c r="E10" s="9"/>
      <c r="F10" s="9"/>
    </row>
    <row r="11" spans="1:6" ht="57.6" customHeight="1" x14ac:dyDescent="0.25">
      <c r="A11" s="40" t="s">
        <v>30</v>
      </c>
      <c r="B11" s="10" t="s">
        <v>31</v>
      </c>
      <c r="C11" s="10" t="s">
        <v>7</v>
      </c>
      <c r="D11" s="10" t="s">
        <v>32</v>
      </c>
      <c r="E11" s="10" t="s">
        <v>33</v>
      </c>
      <c r="F11" s="10" t="s">
        <v>34</v>
      </c>
    </row>
    <row r="12" spans="1:6" s="11" customFormat="1" ht="15.95" customHeight="1" x14ac:dyDescent="0.25">
      <c r="A12" s="12" t="s">
        <v>11</v>
      </c>
      <c r="B12" s="12">
        <f>COLUMN()</f>
        <v>2</v>
      </c>
      <c r="C12" s="12">
        <v>3</v>
      </c>
      <c r="D12" s="12">
        <f>COLUMN()</f>
        <v>4</v>
      </c>
      <c r="E12" s="12" t="str">
        <f>_xlfn.CONCAT(TEXT(COLUMN(),"@")," (",TEXT(D12,"@")," / ",TEXT(B12,"@"),")")</f>
        <v>5 (4 / 2)</v>
      </c>
      <c r="F12" s="12" t="str">
        <f>_xlfn.CONCAT(TEXT(COLUMN(),"@")," (",TEXT(D12,"@")," / ",TEXT(C12,"@"),")")</f>
        <v>6 (4 / 3)</v>
      </c>
    </row>
    <row r="13" spans="1:6" ht="20.100000000000001" customHeight="1" x14ac:dyDescent="0.25">
      <c r="A13" s="37" t="s">
        <v>59</v>
      </c>
      <c r="B13" s="38">
        <f>IFERROR(SUBTOTAL(9,#REF!),0)</f>
        <v>0</v>
      </c>
      <c r="C13" s="38">
        <v>0</v>
      </c>
      <c r="D13" s="38">
        <f>IFERROR(SUBTOTAL(9,#REF!),0)</f>
        <v>0</v>
      </c>
      <c r="E13" s="39" t="str">
        <f>IF(B13&lt;&gt;0,D13/D13,"-")</f>
        <v>-</v>
      </c>
      <c r="F13" s="39" t="str">
        <f>IF(C13&lt;&gt;0,D13/C13,"-")</f>
        <v>-</v>
      </c>
    </row>
    <row r="14" spans="1:6" x14ac:dyDescent="0.25">
      <c r="E14" s="11"/>
      <c r="F14" s="11"/>
    </row>
    <row r="15" spans="1:6" x14ac:dyDescent="0.25">
      <c r="C15" s="24"/>
    </row>
    <row r="20" spans="1:6" s="6" customFormat="1" ht="24.95" customHeight="1" x14ac:dyDescent="0.3">
      <c r="A20" s="58" t="s">
        <v>136</v>
      </c>
      <c r="B20" s="58"/>
      <c r="C20" s="58"/>
      <c r="D20" s="58"/>
      <c r="E20" s="58"/>
      <c r="F20" s="58"/>
    </row>
    <row r="21" spans="1:6" s="7" customFormat="1" ht="24.95" customHeight="1" x14ac:dyDescent="0.25">
      <c r="A21" s="8" t="s">
        <v>134</v>
      </c>
      <c r="B21" s="9"/>
      <c r="C21" s="9"/>
      <c r="D21" s="9"/>
      <c r="E21" s="9"/>
      <c r="F21" s="9"/>
    </row>
    <row r="22" spans="1:6" ht="57.6" customHeight="1" x14ac:dyDescent="0.25">
      <c r="A22" s="10" t="s">
        <v>30</v>
      </c>
      <c r="B22" s="10" t="s">
        <v>31</v>
      </c>
      <c r="C22" s="10" t="s">
        <v>7</v>
      </c>
      <c r="D22" s="10" t="s">
        <v>32</v>
      </c>
      <c r="E22" s="10" t="s">
        <v>33</v>
      </c>
      <c r="F22" s="10" t="s">
        <v>34</v>
      </c>
    </row>
    <row r="23" spans="1:6" s="11" customFormat="1" ht="15.95" customHeight="1" x14ac:dyDescent="0.25">
      <c r="A23" s="12" t="s">
        <v>11</v>
      </c>
      <c r="B23" s="12">
        <f>COLUMN()</f>
        <v>2</v>
      </c>
      <c r="C23" s="12">
        <f>COLUMN()</f>
        <v>3</v>
      </c>
      <c r="D23" s="12">
        <f>COLUMN()</f>
        <v>4</v>
      </c>
      <c r="E23" s="12" t="str">
        <f>_xlfn.CONCAT(TEXT(COLUMN(),"@")," (",TEXT(D23,"@")," / ",TEXT(B23,"@"),")")</f>
        <v>5 (4 / 2)</v>
      </c>
      <c r="F23" s="12" t="str">
        <f>_xlfn.CONCAT(TEXT(COLUMN(),"@")," (",TEXT(D23,"@")," / ",TEXT(C23,"@"),")")</f>
        <v>6 (4 / 3)</v>
      </c>
    </row>
    <row r="24" spans="1:6" ht="20.100000000000001" customHeight="1" x14ac:dyDescent="0.25">
      <c r="A24" s="37" t="s">
        <v>59</v>
      </c>
      <c r="B24" s="38">
        <f>IFERROR(SUBTOTAL(9,#REF!),0)</f>
        <v>0</v>
      </c>
      <c r="C24" s="38">
        <f>IFERROR(SUBTOTAL(9,#REF!),0)</f>
        <v>0</v>
      </c>
      <c r="D24" s="38">
        <f>IFERROR(SUBTOTAL(9,#REF!),0)</f>
        <v>0</v>
      </c>
      <c r="E24" s="39" t="str">
        <f>IF(B24&lt;&gt;0,D24/B24,"-")</f>
        <v>-</v>
      </c>
      <c r="F24" s="39" t="str">
        <f>IF(C24&lt;&gt;0,D24/C24,"-")</f>
        <v>-</v>
      </c>
    </row>
    <row r="25" spans="1:6" x14ac:dyDescent="0.25">
      <c r="A25" s="11"/>
      <c r="B25" s="11"/>
      <c r="C25" s="11"/>
      <c r="D25" s="11"/>
      <c r="E25" s="11"/>
      <c r="F25" s="11"/>
    </row>
    <row r="26" spans="1:6" x14ac:dyDescent="0.25">
      <c r="A26" s="11"/>
      <c r="B26" s="11"/>
      <c r="C26" s="11"/>
      <c r="D26" s="11"/>
      <c r="E26" s="11"/>
      <c r="F26" s="11"/>
    </row>
    <row r="27" spans="1:6" s="7" customFormat="1" ht="24.95" customHeight="1" x14ac:dyDescent="0.25">
      <c r="A27" s="8" t="s">
        <v>135</v>
      </c>
      <c r="B27" s="9"/>
      <c r="C27" s="9"/>
      <c r="D27" s="9"/>
      <c r="E27" s="9"/>
      <c r="F27" s="9"/>
    </row>
    <row r="28" spans="1:6" ht="57.6" customHeight="1" x14ac:dyDescent="0.25">
      <c r="A28" s="40" t="s">
        <v>30</v>
      </c>
      <c r="B28" s="10" t="s">
        <v>31</v>
      </c>
      <c r="C28" s="10" t="s">
        <v>7</v>
      </c>
      <c r="D28" s="10" t="s">
        <v>32</v>
      </c>
      <c r="E28" s="10" t="s">
        <v>33</v>
      </c>
      <c r="F28" s="10" t="s">
        <v>34</v>
      </c>
    </row>
    <row r="29" spans="1:6" s="11" customFormat="1" ht="15.95" customHeight="1" x14ac:dyDescent="0.25">
      <c r="A29" s="12" t="s">
        <v>11</v>
      </c>
      <c r="B29" s="12">
        <f>COLUMN()</f>
        <v>2</v>
      </c>
      <c r="C29" s="12">
        <f>COLUMN()</f>
        <v>3</v>
      </c>
      <c r="D29" s="12">
        <f>COLUMN()</f>
        <v>4</v>
      </c>
      <c r="E29" s="12" t="str">
        <f>_xlfn.CONCAT(TEXT(COLUMN(),"@")," (",TEXT(D29,"@")," / ",TEXT(B29,"@"),")")</f>
        <v>5 (4 / 2)</v>
      </c>
      <c r="F29" s="12" t="str">
        <f>_xlfn.CONCAT(TEXT(COLUMN(),"@")," (",TEXT(D29,"@")," / ",TEXT(C29,"@"),")")</f>
        <v>6 (4 / 3)</v>
      </c>
    </row>
    <row r="30" spans="1:6" ht="20.100000000000001" customHeight="1" x14ac:dyDescent="0.25">
      <c r="A30" s="37" t="s">
        <v>59</v>
      </c>
      <c r="B30" s="38">
        <f>IFERROR(SUBTOTAL(9,#REF!),0)</f>
        <v>0</v>
      </c>
      <c r="C30" s="38">
        <f>IFERROR(SUBTOTAL(9,#REF!),0)</f>
        <v>0</v>
      </c>
      <c r="D30" s="38">
        <f>IFERROR(SUBTOTAL(9,#REF!),0)</f>
        <v>0</v>
      </c>
      <c r="E30" s="39" t="str">
        <f>IF(B30&lt;&gt;0,D30/D30,"-")</f>
        <v>-</v>
      </c>
      <c r="F30" s="39" t="str">
        <f>IF(C30&lt;&gt;0,D30/C30,"-")</f>
        <v>-</v>
      </c>
    </row>
    <row r="31" spans="1:6" x14ac:dyDescent="0.25">
      <c r="E31" s="11"/>
      <c r="F31" s="11"/>
    </row>
    <row r="32" spans="1:6" x14ac:dyDescent="0.25">
      <c r="C32" s="24"/>
    </row>
  </sheetData>
  <mergeCells count="4">
    <mergeCell ref="A2:F2"/>
    <mergeCell ref="A3:F3"/>
    <mergeCell ref="A1:F1"/>
    <mergeCell ref="A20:F20"/>
  </mergeCells>
  <pageMargins left="0.39370078740157499" right="0.39370078740157499" top="0.39370078740157499" bottom="0.39370078740157499" header="0.23622047244094499" footer="0.23622047244094499"/>
  <pageSetup paperSize="9" scale="1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46"/>
  <sheetViews>
    <sheetView zoomScaleNormal="100" workbookViewId="0">
      <pane ySplit="5" topLeftCell="A16" activePane="bottomLeft" state="frozen"/>
      <selection pane="bottomLeft" activeCell="G21" sqref="G21"/>
    </sheetView>
  </sheetViews>
  <sheetFormatPr defaultColWidth="9.140625" defaultRowHeight="15" x14ac:dyDescent="0.25"/>
  <cols>
    <col min="1" max="1" width="73.7109375" style="1" customWidth="1"/>
    <col min="2" max="2" width="27.42578125" style="1" customWidth="1"/>
    <col min="3" max="4" width="19.7109375" style="1" customWidth="1"/>
    <col min="5" max="5" width="15.7109375" style="1" customWidth="1"/>
    <col min="6" max="6" width="12.7109375" style="1" customWidth="1"/>
    <col min="10" max="10" width="10.5703125" bestFit="1" customWidth="1"/>
  </cols>
  <sheetData>
    <row r="1" spans="1:6" s="5" customFormat="1" ht="30" customHeight="1" x14ac:dyDescent="0.25">
      <c r="A1" s="58" t="s">
        <v>137</v>
      </c>
      <c r="B1" s="58"/>
      <c r="C1" s="58"/>
      <c r="D1" s="58"/>
      <c r="E1" s="58"/>
      <c r="F1" s="58"/>
    </row>
    <row r="2" spans="1:6" s="6" customFormat="1" ht="24.95" customHeight="1" x14ac:dyDescent="0.3">
      <c r="A2" s="58" t="s">
        <v>138</v>
      </c>
      <c r="B2" s="58"/>
      <c r="C2" s="58"/>
      <c r="D2" s="58"/>
      <c r="E2" s="58"/>
      <c r="F2" s="58"/>
    </row>
    <row r="3" spans="1:6" s="7" customFormat="1" ht="24.95" customHeight="1" x14ac:dyDescent="0.25">
      <c r="A3" s="8" t="s">
        <v>139</v>
      </c>
      <c r="B3" s="9"/>
      <c r="C3" s="9"/>
      <c r="D3" s="9"/>
      <c r="E3" s="9"/>
      <c r="F3" s="9"/>
    </row>
    <row r="4" spans="1:6" ht="57.6" customHeight="1" x14ac:dyDescent="0.25">
      <c r="A4" s="40" t="s">
        <v>30</v>
      </c>
      <c r="B4" s="10" t="s">
        <v>31</v>
      </c>
      <c r="C4" s="10" t="s">
        <v>7</v>
      </c>
      <c r="D4" s="10" t="s">
        <v>32</v>
      </c>
      <c r="E4" s="10" t="s">
        <v>33</v>
      </c>
      <c r="F4" s="10" t="s">
        <v>34</v>
      </c>
    </row>
    <row r="5" spans="1:6" s="11" customFormat="1" ht="15.95" customHeight="1" x14ac:dyDescent="0.25">
      <c r="A5" s="12" t="s">
        <v>11</v>
      </c>
      <c r="B5" s="12">
        <f>COLUMN()</f>
        <v>2</v>
      </c>
      <c r="C5" s="12">
        <f>COLUMN()</f>
        <v>3</v>
      </c>
      <c r="D5" s="12">
        <f>COLUMN()</f>
        <v>4</v>
      </c>
      <c r="E5" s="12" t="str">
        <f>_xlfn.CONCAT(TEXT(COLUMN(),"@")," (",TEXT(D5,"@")," / ",TEXT(B5,"@"),")")</f>
        <v>5 (4 / 2)</v>
      </c>
      <c r="F5" s="12" t="str">
        <f>_xlfn.CONCAT(TEXT(COLUMN(),"@")," (",TEXT(D5,"@")," / ",TEXT(C5,"@"),")")</f>
        <v>6 (4 / 3)</v>
      </c>
    </row>
    <row r="6" spans="1:6" x14ac:dyDescent="0.25">
      <c r="A6" s="25" t="s">
        <v>140</v>
      </c>
      <c r="B6" s="26">
        <f>SUBTOTAL(9,B7:B7)</f>
        <v>0</v>
      </c>
      <c r="C6" s="26">
        <f>SUBTOTAL(9,C7:C7)</f>
        <v>3808309</v>
      </c>
      <c r="D6" s="26">
        <f>SUBTOTAL(9,D7:D7)</f>
        <v>1658835.1200000003</v>
      </c>
      <c r="E6" s="27" t="str">
        <f>IF(B6&lt;&gt;0,D6/B6,"-")</f>
        <v>-</v>
      </c>
      <c r="F6" s="27">
        <f>IF(C6&lt;&gt;0,D6/C6,"-")</f>
        <v>0.43558312101250196</v>
      </c>
    </row>
    <row r="7" spans="1:6" x14ac:dyDescent="0.25">
      <c r="A7" s="34" t="s">
        <v>141</v>
      </c>
      <c r="B7" s="35">
        <v>0</v>
      </c>
      <c r="C7" s="35">
        <v>3808309</v>
      </c>
      <c r="D7" s="35">
        <v>1658835.1200000003</v>
      </c>
      <c r="E7" s="36" t="str">
        <f>IF(B7&lt;&gt;0,D7/B7,"-")</f>
        <v>-</v>
      </c>
      <c r="F7" s="36">
        <f>IF(C7&lt;&gt;0,D7/C7,"-")</f>
        <v>0.43558312101250196</v>
      </c>
    </row>
    <row r="8" spans="1:6" ht="20.100000000000001" customHeight="1" x14ac:dyDescent="0.25">
      <c r="A8" s="37" t="s">
        <v>59</v>
      </c>
      <c r="B8" s="38">
        <f>IFERROR(SUBTOTAL(9,B7:B7),0)</f>
        <v>0</v>
      </c>
      <c r="C8" s="38">
        <f>IFERROR(SUBTOTAL(9,C7:C7),0)</f>
        <v>3808309</v>
      </c>
      <c r="D8" s="38">
        <f>IFERROR(SUBTOTAL(9,D7:D7),0)</f>
        <v>1658835.1200000003</v>
      </c>
      <c r="E8" s="39" t="str">
        <f>IF(B8&lt;&gt;0,D8/D8,"-")</f>
        <v>-</v>
      </c>
      <c r="F8" s="39">
        <f>IF(C8&lt;&gt;0,D8/C8,"-")</f>
        <v>0.43558312101250196</v>
      </c>
    </row>
    <row r="9" spans="1:6" x14ac:dyDescent="0.25">
      <c r="E9" s="11"/>
      <c r="F9" s="11"/>
    </row>
    <row r="14" spans="1:6" s="6" customFormat="1" ht="24.95" customHeight="1" x14ac:dyDescent="0.3">
      <c r="A14" s="58" t="s">
        <v>142</v>
      </c>
      <c r="B14" s="58"/>
      <c r="C14" s="58"/>
      <c r="D14" s="58"/>
      <c r="E14" s="58"/>
      <c r="F14" s="58"/>
    </row>
    <row r="15" spans="1:6" s="7" customFormat="1" ht="24.95" customHeight="1" x14ac:dyDescent="0.25">
      <c r="A15" s="8" t="s">
        <v>139</v>
      </c>
      <c r="B15" s="9"/>
      <c r="C15" s="9"/>
      <c r="D15" s="9"/>
      <c r="E15" s="9"/>
      <c r="F15" s="9"/>
    </row>
    <row r="16" spans="1:6" ht="57.6" customHeight="1" x14ac:dyDescent="0.25">
      <c r="A16" s="40" t="s">
        <v>30</v>
      </c>
      <c r="B16" s="10" t="s">
        <v>31</v>
      </c>
      <c r="C16" s="10" t="s">
        <v>7</v>
      </c>
      <c r="D16" s="10" t="s">
        <v>32</v>
      </c>
      <c r="E16" s="10" t="s">
        <v>33</v>
      </c>
      <c r="F16" s="10" t="s">
        <v>34</v>
      </c>
    </row>
    <row r="17" spans="1:10" s="11" customFormat="1" ht="15.95" customHeight="1" x14ac:dyDescent="0.25">
      <c r="A17" s="12" t="s">
        <v>11</v>
      </c>
      <c r="B17" s="12">
        <f>COLUMN()</f>
        <v>2</v>
      </c>
      <c r="C17" s="12">
        <v>3</v>
      </c>
      <c r="D17" s="12">
        <f>COLUMN()</f>
        <v>4</v>
      </c>
      <c r="E17" s="12" t="str">
        <f>_xlfn.CONCAT(TEXT(COLUMN(),"@")," (",TEXT(D17,"@")," / ",TEXT(B17,"@"),")")</f>
        <v>5 (4 / 2)</v>
      </c>
      <c r="F17" s="12" t="str">
        <f>_xlfn.CONCAT(TEXT(COLUMN(),"@")," (",TEXT(D17,"@")," / ",TEXT(C17,"@"),")")</f>
        <v>6 (4 / 3)</v>
      </c>
    </row>
    <row r="18" spans="1:10" x14ac:dyDescent="0.25">
      <c r="A18" s="25" t="s">
        <v>140</v>
      </c>
      <c r="B18" s="26">
        <f>SUBTOTAL(9,B30:B144)</f>
        <v>0</v>
      </c>
      <c r="C18" s="26">
        <v>3808309</v>
      </c>
      <c r="D18" s="26">
        <f>SUBTOTAL(9,D30:D144)</f>
        <v>1804779.5800000003</v>
      </c>
      <c r="E18" s="27" t="str">
        <f>IF(B18&lt;&gt;0,D18/B18,"-")</f>
        <v>-</v>
      </c>
      <c r="F18" s="27">
        <f>IF(C18&lt;&gt;0,D18/C18,"-")</f>
        <v>0.47390576237379906</v>
      </c>
    </row>
    <row r="19" spans="1:10" x14ac:dyDescent="0.25">
      <c r="A19" s="28" t="s">
        <v>141</v>
      </c>
      <c r="B19" s="29">
        <f>SUBTOTAL(9,B30:B144)</f>
        <v>0</v>
      </c>
      <c r="C19" s="29">
        <v>3808309</v>
      </c>
      <c r="D19" s="29">
        <f>SUBTOTAL(9,D30:D144)</f>
        <v>1804779.5800000003</v>
      </c>
      <c r="E19" s="30" t="str">
        <f>IF(B19&lt;&gt;0,D19/B19,"-")</f>
        <v>-</v>
      </c>
      <c r="F19" s="30">
        <f>IF(C19&lt;&gt;0,D19/C19,"-")</f>
        <v>0.47390576237379906</v>
      </c>
    </row>
    <row r="20" spans="1:10" x14ac:dyDescent="0.25">
      <c r="A20" s="41" t="s">
        <v>143</v>
      </c>
      <c r="B20" s="42"/>
      <c r="C20" s="42"/>
      <c r="D20" s="42"/>
      <c r="E20" s="42"/>
      <c r="F20" s="42"/>
    </row>
    <row r="21" spans="1:10" x14ac:dyDescent="0.25">
      <c r="A21" s="43" t="s">
        <v>144</v>
      </c>
      <c r="B21" s="44"/>
      <c r="C21" s="44" t="s">
        <v>145</v>
      </c>
      <c r="D21" s="45" t="s">
        <v>212</v>
      </c>
      <c r="E21" s="46"/>
      <c r="F21" s="46"/>
    </row>
    <row r="22" spans="1:10" x14ac:dyDescent="0.25">
      <c r="A22" s="43" t="s">
        <v>146</v>
      </c>
      <c r="B22" s="44"/>
      <c r="C22" s="44" t="s">
        <v>147</v>
      </c>
      <c r="D22" s="45" t="s">
        <v>213</v>
      </c>
      <c r="E22" s="46"/>
      <c r="F22" s="46"/>
    </row>
    <row r="23" spans="1:10" x14ac:dyDescent="0.25">
      <c r="A23" s="43" t="s">
        <v>148</v>
      </c>
      <c r="B23" s="44"/>
      <c r="C23" s="44" t="s">
        <v>149</v>
      </c>
      <c r="D23" s="45" t="s">
        <v>214</v>
      </c>
      <c r="E23" s="46"/>
      <c r="F23" s="46"/>
    </row>
    <row r="24" spans="1:10" x14ac:dyDescent="0.25">
      <c r="A24" s="43" t="s">
        <v>150</v>
      </c>
      <c r="B24" s="44"/>
      <c r="C24" s="44" t="s">
        <v>151</v>
      </c>
      <c r="D24" s="45" t="s">
        <v>215</v>
      </c>
      <c r="E24" s="46"/>
      <c r="F24" s="46"/>
    </row>
    <row r="25" spans="1:10" x14ac:dyDescent="0.25">
      <c r="A25" s="43" t="s">
        <v>152</v>
      </c>
      <c r="B25" s="44"/>
      <c r="C25" s="44" t="s">
        <v>153</v>
      </c>
      <c r="D25" s="45"/>
      <c r="E25" s="46"/>
      <c r="F25" s="46"/>
    </row>
    <row r="26" spans="1:10" x14ac:dyDescent="0.25">
      <c r="A26" s="31" t="s">
        <v>154</v>
      </c>
      <c r="B26" s="32">
        <f>SUBTOTAL(9,B30:B144)</f>
        <v>0</v>
      </c>
      <c r="C26" s="32">
        <v>3808309</v>
      </c>
      <c r="D26" s="32">
        <f>SUBTOTAL(9,D30:D144)</f>
        <v>1804779.5800000003</v>
      </c>
      <c r="E26" s="33" t="str">
        <f t="shared" ref="E26:E57" si="0">IF(B26&lt;&gt;0,D26/B26,"-")</f>
        <v>-</v>
      </c>
      <c r="F26" s="33">
        <f t="shared" ref="F26:F57" si="1">IF(C26&lt;&gt;0,D26/C26,"-")</f>
        <v>0.47390576237379906</v>
      </c>
    </row>
    <row r="27" spans="1:10" x14ac:dyDescent="0.25">
      <c r="A27" s="47" t="s">
        <v>155</v>
      </c>
      <c r="B27" s="48">
        <f>SUBTOTAL(9,B30:B59)</f>
        <v>0</v>
      </c>
      <c r="C27" s="48">
        <v>1158170</v>
      </c>
      <c r="D27" s="48">
        <f>SUBTOTAL(9,D30:D59)</f>
        <v>528633.87000000011</v>
      </c>
      <c r="E27" s="49" t="str">
        <f t="shared" si="0"/>
        <v>-</v>
      </c>
      <c r="F27" s="49">
        <f t="shared" si="1"/>
        <v>0.45643892520096369</v>
      </c>
    </row>
    <row r="28" spans="1:10" x14ac:dyDescent="0.25">
      <c r="A28" s="50" t="s">
        <v>156</v>
      </c>
      <c r="B28" s="51">
        <f>SUBTOTAL(9,B30:B59)</f>
        <v>0</v>
      </c>
      <c r="C28" s="51">
        <v>1158170</v>
      </c>
      <c r="D28" s="51">
        <f>SUBTOTAL(9,D30:D59)</f>
        <v>528633.87000000011</v>
      </c>
      <c r="E28" s="52" t="str">
        <f t="shared" si="0"/>
        <v>-</v>
      </c>
      <c r="F28" s="52">
        <f t="shared" si="1"/>
        <v>0.45643892520096369</v>
      </c>
    </row>
    <row r="29" spans="1:10" x14ac:dyDescent="0.25">
      <c r="A29" s="53" t="s">
        <v>157</v>
      </c>
      <c r="B29" s="54">
        <f>SUBTOTAL(9,B30:B33)</f>
        <v>0</v>
      </c>
      <c r="C29" s="54">
        <v>917575</v>
      </c>
      <c r="D29" s="54">
        <f>SUBTOTAL(9,D30:D33)</f>
        <v>400746.81</v>
      </c>
      <c r="E29" s="55" t="str">
        <f t="shared" si="0"/>
        <v>-</v>
      </c>
      <c r="F29" s="55">
        <f t="shared" si="1"/>
        <v>0.43674556303299455</v>
      </c>
    </row>
    <row r="30" spans="1:10" x14ac:dyDescent="0.25">
      <c r="A30" s="34" t="s">
        <v>158</v>
      </c>
      <c r="B30" s="35">
        <v>0</v>
      </c>
      <c r="C30" s="35"/>
      <c r="D30" s="35">
        <v>328761.46999999997</v>
      </c>
      <c r="E30" s="36" t="str">
        <f t="shared" si="0"/>
        <v>-</v>
      </c>
      <c r="F30" s="36" t="str">
        <f t="shared" si="1"/>
        <v>-</v>
      </c>
      <c r="J30" s="56"/>
    </row>
    <row r="31" spans="1:10" x14ac:dyDescent="0.25">
      <c r="A31" s="34" t="s">
        <v>159</v>
      </c>
      <c r="B31" s="35">
        <v>0</v>
      </c>
      <c r="C31" s="35"/>
      <c r="D31" s="35">
        <v>3725.02</v>
      </c>
      <c r="E31" s="36" t="str">
        <f t="shared" si="0"/>
        <v>-</v>
      </c>
      <c r="F31" s="36" t="str">
        <f t="shared" si="1"/>
        <v>-</v>
      </c>
    </row>
    <row r="32" spans="1:10" x14ac:dyDescent="0.25">
      <c r="A32" s="34" t="s">
        <v>160</v>
      </c>
      <c r="B32" s="35">
        <v>0</v>
      </c>
      <c r="C32" s="35"/>
      <c r="D32" s="35">
        <v>13848.38</v>
      </c>
      <c r="E32" s="36" t="str">
        <f t="shared" si="0"/>
        <v>-</v>
      </c>
      <c r="F32" s="36" t="str">
        <f t="shared" si="1"/>
        <v>-</v>
      </c>
    </row>
    <row r="33" spans="1:6" x14ac:dyDescent="0.25">
      <c r="A33" s="34" t="s">
        <v>161</v>
      </c>
      <c r="B33" s="35">
        <v>0</v>
      </c>
      <c r="C33" s="35"/>
      <c r="D33" s="35">
        <v>54411.94</v>
      </c>
      <c r="E33" s="36" t="str">
        <f t="shared" si="0"/>
        <v>-</v>
      </c>
      <c r="F33" s="36" t="str">
        <f t="shared" si="1"/>
        <v>-</v>
      </c>
    </row>
    <row r="34" spans="1:6" x14ac:dyDescent="0.25">
      <c r="A34" s="53" t="s">
        <v>162</v>
      </c>
      <c r="B34" s="54">
        <f>SUBTOTAL(9,B35:B57)</f>
        <v>0</v>
      </c>
      <c r="C34" s="54">
        <v>239095</v>
      </c>
      <c r="D34" s="54">
        <f>SUBTOTAL(9,D35:D57)</f>
        <v>127279.9</v>
      </c>
      <c r="E34" s="55" t="str">
        <f t="shared" si="0"/>
        <v>-</v>
      </c>
      <c r="F34" s="55">
        <f t="shared" si="1"/>
        <v>0.53234028315104875</v>
      </c>
    </row>
    <row r="35" spans="1:6" x14ac:dyDescent="0.25">
      <c r="A35" s="34" t="s">
        <v>163</v>
      </c>
      <c r="B35" s="35">
        <v>0</v>
      </c>
      <c r="C35" s="35"/>
      <c r="D35" s="35">
        <v>2970.72</v>
      </c>
      <c r="E35" s="36" t="str">
        <f t="shared" si="0"/>
        <v>-</v>
      </c>
      <c r="F35" s="36" t="str">
        <f t="shared" si="1"/>
        <v>-</v>
      </c>
    </row>
    <row r="36" spans="1:6" x14ac:dyDescent="0.25">
      <c r="A36" s="34" t="s">
        <v>164</v>
      </c>
      <c r="B36" s="35">
        <v>0</v>
      </c>
      <c r="C36" s="35"/>
      <c r="D36" s="35">
        <v>5885.2</v>
      </c>
      <c r="E36" s="36" t="str">
        <f t="shared" si="0"/>
        <v>-</v>
      </c>
      <c r="F36" s="36" t="str">
        <f t="shared" si="1"/>
        <v>-</v>
      </c>
    </row>
    <row r="37" spans="1:6" x14ac:dyDescent="0.25">
      <c r="A37" s="34" t="s">
        <v>165</v>
      </c>
      <c r="B37" s="35">
        <v>0</v>
      </c>
      <c r="C37" s="35"/>
      <c r="D37" s="35">
        <v>681</v>
      </c>
      <c r="E37" s="36" t="str">
        <f t="shared" si="0"/>
        <v>-</v>
      </c>
      <c r="F37" s="36" t="str">
        <f t="shared" si="1"/>
        <v>-</v>
      </c>
    </row>
    <row r="38" spans="1:6" x14ac:dyDescent="0.25">
      <c r="A38" s="34" t="s">
        <v>166</v>
      </c>
      <c r="B38" s="35">
        <v>0</v>
      </c>
      <c r="C38" s="35"/>
      <c r="D38" s="35">
        <v>189</v>
      </c>
      <c r="E38" s="36" t="str">
        <f t="shared" si="0"/>
        <v>-</v>
      </c>
      <c r="F38" s="36" t="str">
        <f t="shared" si="1"/>
        <v>-</v>
      </c>
    </row>
    <row r="39" spans="1:6" x14ac:dyDescent="0.25">
      <c r="A39" s="34" t="s">
        <v>167</v>
      </c>
      <c r="B39" s="35">
        <v>0</v>
      </c>
      <c r="C39" s="35"/>
      <c r="D39" s="35">
        <v>6126.71</v>
      </c>
      <c r="E39" s="36" t="str">
        <f t="shared" si="0"/>
        <v>-</v>
      </c>
      <c r="F39" s="36" t="str">
        <f t="shared" si="1"/>
        <v>-</v>
      </c>
    </row>
    <row r="40" spans="1:6" x14ac:dyDescent="0.25">
      <c r="A40" s="34" t="s">
        <v>168</v>
      </c>
      <c r="B40" s="35">
        <v>0</v>
      </c>
      <c r="C40" s="35"/>
      <c r="D40" s="35">
        <v>12460.13</v>
      </c>
      <c r="E40" s="36" t="str">
        <f t="shared" si="0"/>
        <v>-</v>
      </c>
      <c r="F40" s="36" t="str">
        <f t="shared" si="1"/>
        <v>-</v>
      </c>
    </row>
    <row r="41" spans="1:6" x14ac:dyDescent="0.25">
      <c r="A41" s="34" t="s">
        <v>169</v>
      </c>
      <c r="B41" s="35">
        <v>0</v>
      </c>
      <c r="C41" s="35"/>
      <c r="D41" s="35">
        <v>3529.69</v>
      </c>
      <c r="E41" s="36" t="str">
        <f t="shared" si="0"/>
        <v>-</v>
      </c>
      <c r="F41" s="36" t="str">
        <f t="shared" si="1"/>
        <v>-</v>
      </c>
    </row>
    <row r="42" spans="1:6" x14ac:dyDescent="0.25">
      <c r="A42" s="34" t="s">
        <v>170</v>
      </c>
      <c r="B42" s="35">
        <v>0</v>
      </c>
      <c r="C42" s="35"/>
      <c r="D42" s="35">
        <v>629</v>
      </c>
      <c r="E42" s="36" t="str">
        <f t="shared" si="0"/>
        <v>-</v>
      </c>
      <c r="F42" s="36" t="str">
        <f t="shared" si="1"/>
        <v>-</v>
      </c>
    </row>
    <row r="43" spans="1:6" x14ac:dyDescent="0.25">
      <c r="A43" s="34" t="s">
        <v>171</v>
      </c>
      <c r="B43" s="35">
        <v>0</v>
      </c>
      <c r="C43" s="35"/>
      <c r="D43" s="35">
        <v>892.45</v>
      </c>
      <c r="E43" s="36" t="str">
        <f t="shared" si="0"/>
        <v>-</v>
      </c>
      <c r="F43" s="36" t="str">
        <f t="shared" si="1"/>
        <v>-</v>
      </c>
    </row>
    <row r="44" spans="1:6" x14ac:dyDescent="0.25">
      <c r="A44" s="34" t="s">
        <v>172</v>
      </c>
      <c r="B44" s="35">
        <v>0</v>
      </c>
      <c r="C44" s="35"/>
      <c r="D44" s="35">
        <v>10009.969999999999</v>
      </c>
      <c r="E44" s="36" t="str">
        <f t="shared" si="0"/>
        <v>-</v>
      </c>
      <c r="F44" s="36" t="str">
        <f t="shared" si="1"/>
        <v>-</v>
      </c>
    </row>
    <row r="45" spans="1:6" x14ac:dyDescent="0.25">
      <c r="A45" s="34" t="s">
        <v>173</v>
      </c>
      <c r="B45" s="35">
        <v>0</v>
      </c>
      <c r="C45" s="35"/>
      <c r="D45" s="35">
        <v>6787.62</v>
      </c>
      <c r="E45" s="36" t="str">
        <f t="shared" si="0"/>
        <v>-</v>
      </c>
      <c r="F45" s="36" t="str">
        <f t="shared" si="1"/>
        <v>-</v>
      </c>
    </row>
    <row r="46" spans="1:6" x14ac:dyDescent="0.25">
      <c r="A46" s="34" t="s">
        <v>174</v>
      </c>
      <c r="B46" s="35">
        <v>0</v>
      </c>
      <c r="C46" s="35"/>
      <c r="D46" s="35">
        <v>3982.46</v>
      </c>
      <c r="E46" s="36" t="str">
        <f t="shared" si="0"/>
        <v>-</v>
      </c>
      <c r="F46" s="36" t="str">
        <f t="shared" si="1"/>
        <v>-</v>
      </c>
    </row>
    <row r="47" spans="1:6" x14ac:dyDescent="0.25">
      <c r="A47" s="34" t="s">
        <v>175</v>
      </c>
      <c r="B47" s="35">
        <v>0</v>
      </c>
      <c r="C47" s="35"/>
      <c r="D47" s="35">
        <v>7263.52</v>
      </c>
      <c r="E47" s="36" t="str">
        <f t="shared" si="0"/>
        <v>-</v>
      </c>
      <c r="F47" s="36" t="str">
        <f t="shared" si="1"/>
        <v>-</v>
      </c>
    </row>
    <row r="48" spans="1:6" x14ac:dyDescent="0.25">
      <c r="A48" s="34" t="s">
        <v>176</v>
      </c>
      <c r="B48" s="35">
        <v>0</v>
      </c>
      <c r="C48" s="35"/>
      <c r="D48" s="35">
        <v>31236.240000000002</v>
      </c>
      <c r="E48" s="36" t="str">
        <f t="shared" si="0"/>
        <v>-</v>
      </c>
      <c r="F48" s="36" t="str">
        <f t="shared" si="1"/>
        <v>-</v>
      </c>
    </row>
    <row r="49" spans="1:6" x14ac:dyDescent="0.25">
      <c r="A49" s="34" t="s">
        <v>177</v>
      </c>
      <c r="B49" s="35">
        <v>0</v>
      </c>
      <c r="C49" s="35"/>
      <c r="D49" s="35">
        <v>0</v>
      </c>
      <c r="E49" s="36" t="str">
        <f t="shared" si="0"/>
        <v>-</v>
      </c>
      <c r="F49" s="36" t="str">
        <f t="shared" si="1"/>
        <v>-</v>
      </c>
    </row>
    <row r="50" spans="1:6" x14ac:dyDescent="0.25">
      <c r="A50" s="34" t="s">
        <v>178</v>
      </c>
      <c r="B50" s="35">
        <v>0</v>
      </c>
      <c r="C50" s="35"/>
      <c r="D50" s="35">
        <v>1826.89</v>
      </c>
      <c r="E50" s="36" t="str">
        <f t="shared" si="0"/>
        <v>-</v>
      </c>
      <c r="F50" s="36" t="str">
        <f t="shared" si="1"/>
        <v>-</v>
      </c>
    </row>
    <row r="51" spans="1:6" x14ac:dyDescent="0.25">
      <c r="A51" s="34" t="s">
        <v>179</v>
      </c>
      <c r="B51" s="35">
        <v>0</v>
      </c>
      <c r="C51" s="35"/>
      <c r="D51" s="35">
        <v>12930.94</v>
      </c>
      <c r="E51" s="36" t="str">
        <f t="shared" si="0"/>
        <v>-</v>
      </c>
      <c r="F51" s="36" t="str">
        <f t="shared" si="1"/>
        <v>-</v>
      </c>
    </row>
    <row r="52" spans="1:6" x14ac:dyDescent="0.25">
      <c r="A52" s="34" t="s">
        <v>180</v>
      </c>
      <c r="B52" s="35">
        <v>0</v>
      </c>
      <c r="C52" s="35"/>
      <c r="D52" s="35">
        <v>15243.34</v>
      </c>
      <c r="E52" s="36" t="str">
        <f t="shared" si="0"/>
        <v>-</v>
      </c>
      <c r="F52" s="36" t="str">
        <f t="shared" si="1"/>
        <v>-</v>
      </c>
    </row>
    <row r="53" spans="1:6" x14ac:dyDescent="0.25">
      <c r="A53" s="34" t="s">
        <v>181</v>
      </c>
      <c r="B53" s="35">
        <v>0</v>
      </c>
      <c r="C53" s="35"/>
      <c r="D53" s="35">
        <v>0</v>
      </c>
      <c r="E53" s="36" t="str">
        <f t="shared" si="0"/>
        <v>-</v>
      </c>
      <c r="F53" s="36" t="str">
        <f t="shared" si="1"/>
        <v>-</v>
      </c>
    </row>
    <row r="54" spans="1:6" x14ac:dyDescent="0.25">
      <c r="A54" s="34" t="s">
        <v>182</v>
      </c>
      <c r="B54" s="35">
        <v>0</v>
      </c>
      <c r="C54" s="35"/>
      <c r="D54" s="35">
        <v>124.34</v>
      </c>
      <c r="E54" s="36" t="str">
        <f t="shared" si="0"/>
        <v>-</v>
      </c>
      <c r="F54" s="36" t="str">
        <f t="shared" si="1"/>
        <v>-</v>
      </c>
    </row>
    <row r="55" spans="1:6" x14ac:dyDescent="0.25">
      <c r="A55" s="34" t="s">
        <v>183</v>
      </c>
      <c r="B55" s="35">
        <v>0</v>
      </c>
      <c r="C55" s="35"/>
      <c r="D55" s="35">
        <v>679.29</v>
      </c>
      <c r="E55" s="36" t="str">
        <f t="shared" si="0"/>
        <v>-</v>
      </c>
      <c r="F55" s="36" t="str">
        <f t="shared" si="1"/>
        <v>-</v>
      </c>
    </row>
    <row r="56" spans="1:6" x14ac:dyDescent="0.25">
      <c r="A56" s="34" t="s">
        <v>184</v>
      </c>
      <c r="B56" s="35">
        <v>0</v>
      </c>
      <c r="C56" s="35"/>
      <c r="D56" s="35">
        <v>1653.89</v>
      </c>
      <c r="E56" s="36" t="str">
        <f t="shared" si="0"/>
        <v>-</v>
      </c>
      <c r="F56" s="36" t="str">
        <f t="shared" si="1"/>
        <v>-</v>
      </c>
    </row>
    <row r="57" spans="1:6" x14ac:dyDescent="0.25">
      <c r="A57" s="34" t="s">
        <v>185</v>
      </c>
      <c r="B57" s="35">
        <v>0</v>
      </c>
      <c r="C57" s="35"/>
      <c r="D57" s="35">
        <v>2177.5</v>
      </c>
      <c r="E57" s="36" t="str">
        <f t="shared" si="0"/>
        <v>-</v>
      </c>
      <c r="F57" s="36" t="str">
        <f t="shared" si="1"/>
        <v>-</v>
      </c>
    </row>
    <row r="58" spans="1:6" x14ac:dyDescent="0.25">
      <c r="A58" s="53" t="s">
        <v>186</v>
      </c>
      <c r="B58" s="54">
        <f>SUBTOTAL(9,B59:B59)</f>
        <v>0</v>
      </c>
      <c r="C58" s="54">
        <v>1500</v>
      </c>
      <c r="D58" s="54">
        <f>SUBTOTAL(9,D59:D59)</f>
        <v>607.16</v>
      </c>
      <c r="E58" s="55" t="str">
        <f t="shared" ref="E58:E94" si="2">IF(B58&lt;&gt;0,D58/B58,"-")</f>
        <v>-</v>
      </c>
      <c r="F58" s="55">
        <f t="shared" ref="F58:F94" si="3">IF(C58&lt;&gt;0,D58/C58,"-")</f>
        <v>0.40477333333333332</v>
      </c>
    </row>
    <row r="59" spans="1:6" x14ac:dyDescent="0.25">
      <c r="A59" s="34" t="s">
        <v>187</v>
      </c>
      <c r="B59" s="35">
        <v>0</v>
      </c>
      <c r="C59" s="35"/>
      <c r="D59" s="35">
        <v>607.16</v>
      </c>
      <c r="E59" s="36" t="str">
        <f t="shared" si="2"/>
        <v>-</v>
      </c>
      <c r="F59" s="36" t="str">
        <f t="shared" si="3"/>
        <v>-</v>
      </c>
    </row>
    <row r="60" spans="1:6" x14ac:dyDescent="0.25">
      <c r="A60" s="47" t="s">
        <v>188</v>
      </c>
      <c r="B60" s="48">
        <f>SUBTOTAL(9,B64:B80)</f>
        <v>0</v>
      </c>
      <c r="C60" s="48">
        <v>2341719</v>
      </c>
      <c r="D60" s="48">
        <f>SUBTOTAL(9,D63:D80)</f>
        <v>233057.63</v>
      </c>
      <c r="E60" s="49" t="str">
        <f t="shared" si="2"/>
        <v>-</v>
      </c>
      <c r="F60" s="49">
        <f t="shared" si="3"/>
        <v>9.9524165794444175E-2</v>
      </c>
    </row>
    <row r="61" spans="1:6" x14ac:dyDescent="0.25">
      <c r="A61" s="50" t="s">
        <v>156</v>
      </c>
      <c r="B61" s="51">
        <f>SUBTOTAL(9,B64:B80)</f>
        <v>0</v>
      </c>
      <c r="C61" s="51">
        <v>2341719</v>
      </c>
      <c r="D61" s="51">
        <f>SUBTOTAL(9,D63:D80)</f>
        <v>233057.63</v>
      </c>
      <c r="E61" s="52" t="str">
        <f t="shared" si="2"/>
        <v>-</v>
      </c>
      <c r="F61" s="52">
        <f t="shared" si="3"/>
        <v>9.9524165794444175E-2</v>
      </c>
    </row>
    <row r="62" spans="1:6" x14ac:dyDescent="0.25">
      <c r="A62" s="53" t="s">
        <v>162</v>
      </c>
      <c r="B62" s="54">
        <f>SUBTOTAL(9,B64:B73)</f>
        <v>0</v>
      </c>
      <c r="C62" s="54">
        <v>235369</v>
      </c>
      <c r="D62" s="54">
        <f>SUBTOTAL(9,D63:D73)</f>
        <v>112188.01000000001</v>
      </c>
      <c r="E62" s="55" t="str">
        <f t="shared" si="2"/>
        <v>-</v>
      </c>
      <c r="F62" s="55">
        <f t="shared" si="3"/>
        <v>0.47664734948102772</v>
      </c>
    </row>
    <row r="63" spans="1:6" x14ac:dyDescent="0.25">
      <c r="A63" s="34" t="s">
        <v>163</v>
      </c>
      <c r="B63" s="35">
        <v>0</v>
      </c>
      <c r="C63" s="35"/>
      <c r="D63" s="35">
        <v>141.32</v>
      </c>
      <c r="E63" s="36" t="str">
        <f t="shared" ref="E63" si="4">IF(B63&lt;&gt;0,D63/B63,"-")</f>
        <v>-</v>
      </c>
      <c r="F63" s="36" t="str">
        <f t="shared" ref="F63" si="5">IF(C63&lt;&gt;0,D63/C63,"-")</f>
        <v>-</v>
      </c>
    </row>
    <row r="64" spans="1:6" x14ac:dyDescent="0.25">
      <c r="A64" s="34" t="s">
        <v>167</v>
      </c>
      <c r="B64" s="35">
        <v>0</v>
      </c>
      <c r="C64" s="35"/>
      <c r="D64" s="35">
        <v>2428.71</v>
      </c>
      <c r="E64" s="36" t="str">
        <f t="shared" si="2"/>
        <v>-</v>
      </c>
      <c r="F64" s="36" t="str">
        <f t="shared" si="3"/>
        <v>-</v>
      </c>
    </row>
    <row r="65" spans="1:6" x14ac:dyDescent="0.25">
      <c r="A65" s="34" t="s">
        <v>169</v>
      </c>
      <c r="B65" s="35">
        <v>0</v>
      </c>
      <c r="C65" s="35"/>
      <c r="D65" s="35">
        <v>159.83000000000001</v>
      </c>
      <c r="E65" s="36" t="str">
        <f t="shared" ref="E65" si="6">IF(B65&lt;&gt;0,D65/B65,"-")</f>
        <v>-</v>
      </c>
      <c r="F65" s="36" t="str">
        <f t="shared" ref="F65" si="7">IF(C65&lt;&gt;0,D65/C65,"-")</f>
        <v>-</v>
      </c>
    </row>
    <row r="66" spans="1:6" x14ac:dyDescent="0.25">
      <c r="A66" s="34" t="s">
        <v>172</v>
      </c>
      <c r="B66" s="35">
        <v>0</v>
      </c>
      <c r="C66" s="35"/>
      <c r="D66" s="35">
        <v>362.5</v>
      </c>
      <c r="E66" s="36" t="str">
        <f t="shared" si="2"/>
        <v>-</v>
      </c>
      <c r="F66" s="36" t="str">
        <f t="shared" si="3"/>
        <v>-</v>
      </c>
    </row>
    <row r="67" spans="1:6" x14ac:dyDescent="0.25">
      <c r="A67" s="34" t="s">
        <v>173</v>
      </c>
      <c r="B67" s="35">
        <v>0</v>
      </c>
      <c r="C67" s="35"/>
      <c r="D67" s="35">
        <v>90198.05</v>
      </c>
      <c r="E67" s="36" t="str">
        <f t="shared" si="2"/>
        <v>-</v>
      </c>
      <c r="F67" s="36" t="str">
        <f t="shared" si="3"/>
        <v>-</v>
      </c>
    </row>
    <row r="68" spans="1:6" x14ac:dyDescent="0.25">
      <c r="A68" s="34" t="s">
        <v>174</v>
      </c>
      <c r="B68" s="35">
        <v>0</v>
      </c>
      <c r="C68" s="35"/>
      <c r="D68" s="35">
        <v>557.70000000000005</v>
      </c>
      <c r="E68" s="36" t="str">
        <f t="shared" ref="E68" si="8">IF(B68&lt;&gt;0,D68/B68,"-")</f>
        <v>-</v>
      </c>
      <c r="F68" s="36" t="str">
        <f t="shared" ref="F68" si="9">IF(C68&lt;&gt;0,D68/C68,"-")</f>
        <v>-</v>
      </c>
    </row>
    <row r="69" spans="1:6" x14ac:dyDescent="0.25">
      <c r="A69" s="34" t="s">
        <v>176</v>
      </c>
      <c r="B69" s="35">
        <v>0</v>
      </c>
      <c r="C69" s="35"/>
      <c r="D69" s="35">
        <v>225</v>
      </c>
      <c r="E69" s="36" t="str">
        <f t="shared" ref="E69" si="10">IF(B69&lt;&gt;0,D69/B69,"-")</f>
        <v>-</v>
      </c>
      <c r="F69" s="36" t="str">
        <f t="shared" ref="F69" si="11">IF(C69&lt;&gt;0,D69/C69,"-")</f>
        <v>-</v>
      </c>
    </row>
    <row r="70" spans="1:6" x14ac:dyDescent="0.25">
      <c r="A70" s="34" t="s">
        <v>178</v>
      </c>
      <c r="B70" s="35">
        <v>0</v>
      </c>
      <c r="C70" s="35"/>
      <c r="D70" s="35">
        <v>10313.74</v>
      </c>
      <c r="E70" s="36" t="str">
        <f t="shared" si="2"/>
        <v>-</v>
      </c>
      <c r="F70" s="36" t="str">
        <f t="shared" si="3"/>
        <v>-</v>
      </c>
    </row>
    <row r="71" spans="1:6" x14ac:dyDescent="0.25">
      <c r="A71" s="34" t="s">
        <v>179</v>
      </c>
      <c r="B71" s="35">
        <v>0</v>
      </c>
      <c r="C71" s="35"/>
      <c r="D71" s="35">
        <v>0</v>
      </c>
      <c r="E71" s="36" t="str">
        <f t="shared" si="2"/>
        <v>-</v>
      </c>
      <c r="F71" s="36" t="str">
        <f t="shared" si="3"/>
        <v>-</v>
      </c>
    </row>
    <row r="72" spans="1:6" x14ac:dyDescent="0.25">
      <c r="A72" s="34" t="s">
        <v>180</v>
      </c>
      <c r="B72" s="35">
        <v>0</v>
      </c>
      <c r="C72" s="35"/>
      <c r="D72" s="35">
        <v>6576.16</v>
      </c>
      <c r="E72" s="36" t="str">
        <f t="shared" si="2"/>
        <v>-</v>
      </c>
      <c r="F72" s="36" t="str">
        <f t="shared" si="3"/>
        <v>-</v>
      </c>
    </row>
    <row r="73" spans="1:6" x14ac:dyDescent="0.25">
      <c r="A73" s="34" t="s">
        <v>182</v>
      </c>
      <c r="B73" s="35">
        <v>0</v>
      </c>
      <c r="C73" s="35"/>
      <c r="D73" s="35">
        <v>1225</v>
      </c>
      <c r="E73" s="36" t="str">
        <f t="shared" si="2"/>
        <v>-</v>
      </c>
      <c r="F73" s="36" t="str">
        <f t="shared" si="3"/>
        <v>-</v>
      </c>
    </row>
    <row r="74" spans="1:6" x14ac:dyDescent="0.25">
      <c r="A74" s="53" t="s">
        <v>189</v>
      </c>
      <c r="B74" s="54">
        <f>SUBTOTAL(9,B75:B77)</f>
        <v>0</v>
      </c>
      <c r="C74" s="54">
        <v>76350</v>
      </c>
      <c r="D74" s="54">
        <f>SUBTOTAL(9,D75:D77)</f>
        <v>65542.09</v>
      </c>
      <c r="E74" s="55" t="str">
        <f t="shared" si="2"/>
        <v>-</v>
      </c>
      <c r="F74" s="55">
        <f t="shared" si="3"/>
        <v>0.85844256712508182</v>
      </c>
    </row>
    <row r="75" spans="1:6" x14ac:dyDescent="0.25">
      <c r="A75" s="34" t="s">
        <v>190</v>
      </c>
      <c r="B75" s="35">
        <v>0</v>
      </c>
      <c r="C75" s="35"/>
      <c r="D75" s="35">
        <v>2337.5</v>
      </c>
      <c r="E75" s="36" t="str">
        <f t="shared" si="2"/>
        <v>-</v>
      </c>
      <c r="F75" s="36" t="str">
        <f t="shared" si="3"/>
        <v>-</v>
      </c>
    </row>
    <row r="76" spans="1:6" x14ac:dyDescent="0.25">
      <c r="A76" s="34" t="s">
        <v>211</v>
      </c>
      <c r="B76" s="35">
        <v>0</v>
      </c>
      <c r="C76" s="35"/>
      <c r="D76" s="35">
        <v>204.59</v>
      </c>
      <c r="E76" s="36" t="str">
        <f t="shared" ref="E76" si="12">IF(B76&lt;&gt;0,D76/B76,"-")</f>
        <v>-</v>
      </c>
      <c r="F76" s="36" t="str">
        <f t="shared" ref="F76" si="13">IF(C76&lt;&gt;0,D76/C76,"-")</f>
        <v>-</v>
      </c>
    </row>
    <row r="77" spans="1:6" x14ac:dyDescent="0.25">
      <c r="A77" s="34" t="s">
        <v>191</v>
      </c>
      <c r="B77" s="35">
        <v>0</v>
      </c>
      <c r="C77" s="35"/>
      <c r="D77" s="35">
        <v>63000</v>
      </c>
      <c r="E77" s="36" t="str">
        <f t="shared" si="2"/>
        <v>-</v>
      </c>
      <c r="F77" s="36" t="str">
        <f t="shared" si="3"/>
        <v>-</v>
      </c>
    </row>
    <row r="78" spans="1:6" x14ac:dyDescent="0.25">
      <c r="A78" s="53" t="s">
        <v>192</v>
      </c>
      <c r="B78" s="54">
        <f>SUBTOTAL(9,B79:B80)</f>
        <v>0</v>
      </c>
      <c r="C78" s="54">
        <v>2030000</v>
      </c>
      <c r="D78" s="54">
        <f>SUBTOTAL(9,D79:D80)</f>
        <v>55327.53</v>
      </c>
      <c r="E78" s="55" t="str">
        <f t="shared" si="2"/>
        <v>-</v>
      </c>
      <c r="F78" s="55">
        <f t="shared" si="3"/>
        <v>2.7254940886699507E-2</v>
      </c>
    </row>
    <row r="79" spans="1:6" x14ac:dyDescent="0.25">
      <c r="A79" s="34" t="s">
        <v>193</v>
      </c>
      <c r="B79" s="35">
        <v>0</v>
      </c>
      <c r="C79" s="35"/>
      <c r="D79" s="35">
        <v>55327.53</v>
      </c>
      <c r="E79" s="36" t="str">
        <f t="shared" si="2"/>
        <v>-</v>
      </c>
      <c r="F79" s="36" t="str">
        <f t="shared" si="3"/>
        <v>-</v>
      </c>
    </row>
    <row r="80" spans="1:6" x14ac:dyDescent="0.25">
      <c r="A80" s="34" t="s">
        <v>194</v>
      </c>
      <c r="B80" s="35">
        <v>0</v>
      </c>
      <c r="C80" s="35"/>
      <c r="D80" s="35">
        <v>0</v>
      </c>
      <c r="E80" s="36" t="str">
        <f t="shared" si="2"/>
        <v>-</v>
      </c>
      <c r="F80" s="36" t="str">
        <f t="shared" si="3"/>
        <v>-</v>
      </c>
    </row>
    <row r="81" spans="1:6" x14ac:dyDescent="0.25">
      <c r="A81" s="47" t="s">
        <v>195</v>
      </c>
      <c r="B81" s="48">
        <f>SUBTOTAL(9,B84:B144)</f>
        <v>0</v>
      </c>
      <c r="C81" s="48">
        <v>308420</v>
      </c>
      <c r="D81" s="48">
        <f>SUBTOTAL(9,D84:D144)</f>
        <v>1043088.08</v>
      </c>
      <c r="E81" s="49" t="str">
        <f t="shared" si="2"/>
        <v>-</v>
      </c>
      <c r="F81" s="49">
        <f t="shared" si="3"/>
        <v>3.3820377407431423</v>
      </c>
    </row>
    <row r="82" spans="1:6" x14ac:dyDescent="0.25">
      <c r="A82" s="50" t="s">
        <v>196</v>
      </c>
      <c r="B82" s="51">
        <f>SUBTOTAL(9,B84:B89)</f>
        <v>0</v>
      </c>
      <c r="C82" s="51">
        <v>82500</v>
      </c>
      <c r="D82" s="51">
        <f>SUBTOTAL(9,D84:D89)</f>
        <v>3244.87</v>
      </c>
      <c r="E82" s="52" t="str">
        <f t="shared" si="2"/>
        <v>-</v>
      </c>
      <c r="F82" s="52">
        <f t="shared" si="3"/>
        <v>3.9331757575757575E-2</v>
      </c>
    </row>
    <row r="83" spans="1:6" x14ac:dyDescent="0.25">
      <c r="A83" s="53" t="s">
        <v>157</v>
      </c>
      <c r="B83" s="54">
        <f>SUBTOTAL(9,B84:B86)</f>
        <v>0</v>
      </c>
      <c r="C83" s="54">
        <v>54805</v>
      </c>
      <c r="D83" s="54">
        <f>SUBTOTAL(9,D84:D86)</f>
        <v>1542.95</v>
      </c>
      <c r="E83" s="55" t="str">
        <f t="shared" si="2"/>
        <v>-</v>
      </c>
      <c r="F83" s="55">
        <f t="shared" si="3"/>
        <v>2.8153453152084666E-2</v>
      </c>
    </row>
    <row r="84" spans="1:6" x14ac:dyDescent="0.25">
      <c r="A84" s="34" t="s">
        <v>159</v>
      </c>
      <c r="B84" s="35">
        <v>0</v>
      </c>
      <c r="C84" s="35"/>
      <c r="D84" s="35">
        <v>1324.42</v>
      </c>
      <c r="E84" s="36" t="str">
        <f t="shared" si="2"/>
        <v>-</v>
      </c>
      <c r="F84" s="36" t="str">
        <f t="shared" si="3"/>
        <v>-</v>
      </c>
    </row>
    <row r="85" spans="1:6" x14ac:dyDescent="0.25">
      <c r="A85" s="34" t="s">
        <v>160</v>
      </c>
      <c r="B85" s="35">
        <v>0</v>
      </c>
      <c r="C85" s="35"/>
      <c r="D85" s="35">
        <v>0</v>
      </c>
      <c r="E85" s="36" t="str">
        <f t="shared" si="2"/>
        <v>-</v>
      </c>
      <c r="F85" s="36" t="str">
        <f t="shared" si="3"/>
        <v>-</v>
      </c>
    </row>
    <row r="86" spans="1:6" x14ac:dyDescent="0.25">
      <c r="A86" s="34" t="s">
        <v>161</v>
      </c>
      <c r="B86" s="35">
        <v>0</v>
      </c>
      <c r="C86" s="35"/>
      <c r="D86" s="35">
        <v>218.53</v>
      </c>
      <c r="E86" s="36" t="str">
        <f t="shared" si="2"/>
        <v>-</v>
      </c>
      <c r="F86" s="36" t="str">
        <f t="shared" si="3"/>
        <v>-</v>
      </c>
    </row>
    <row r="87" spans="1:6" x14ac:dyDescent="0.25">
      <c r="A87" s="53" t="s">
        <v>162</v>
      </c>
      <c r="B87" s="54">
        <f>SUBTOTAL(9,B88:B89)</f>
        <v>0</v>
      </c>
      <c r="C87" s="54">
        <v>27695</v>
      </c>
      <c r="D87" s="54">
        <f>SUBTOTAL(9,D88:D89)</f>
        <v>1701.92</v>
      </c>
      <c r="E87" s="55" t="str">
        <f t="shared" si="2"/>
        <v>-</v>
      </c>
      <c r="F87" s="55">
        <f t="shared" si="3"/>
        <v>6.1452247698140464E-2</v>
      </c>
    </row>
    <row r="88" spans="1:6" x14ac:dyDescent="0.25">
      <c r="A88" s="34" t="s">
        <v>197</v>
      </c>
      <c r="B88" s="35">
        <v>0</v>
      </c>
      <c r="C88" s="35"/>
      <c r="D88" s="35">
        <v>0</v>
      </c>
      <c r="E88" s="36" t="str">
        <f t="shared" si="2"/>
        <v>-</v>
      </c>
      <c r="F88" s="36" t="str">
        <f t="shared" si="3"/>
        <v>-</v>
      </c>
    </row>
    <row r="89" spans="1:6" x14ac:dyDescent="0.25">
      <c r="A89" s="34" t="s">
        <v>177</v>
      </c>
      <c r="B89" s="35">
        <v>0</v>
      </c>
      <c r="C89" s="35"/>
      <c r="D89" s="35">
        <v>1701.92</v>
      </c>
      <c r="E89" s="36" t="str">
        <f t="shared" si="2"/>
        <v>-</v>
      </c>
      <c r="F89" s="36" t="str">
        <f t="shared" si="3"/>
        <v>-</v>
      </c>
    </row>
    <row r="90" spans="1:6" x14ac:dyDescent="0.25">
      <c r="A90" s="50" t="s">
        <v>198</v>
      </c>
      <c r="B90" s="51">
        <f>SUBTOTAL(9,B92:B124)</f>
        <v>0</v>
      </c>
      <c r="C90" s="51">
        <v>200000</v>
      </c>
      <c r="D90" s="51">
        <f>SUBTOTAL(9,D92:D124)</f>
        <v>1553.41</v>
      </c>
      <c r="E90" s="52" t="str">
        <f t="shared" si="2"/>
        <v>-</v>
      </c>
      <c r="F90" s="52">
        <f t="shared" si="3"/>
        <v>7.7670500000000002E-3</v>
      </c>
    </row>
    <row r="91" spans="1:6" x14ac:dyDescent="0.25">
      <c r="A91" s="53" t="s">
        <v>162</v>
      </c>
      <c r="B91" s="54">
        <f>SUBTOTAL(9,B92:B115)</f>
        <v>0</v>
      </c>
      <c r="C91" s="54">
        <v>140500</v>
      </c>
      <c r="D91" s="54">
        <f>SUBTOTAL(9,D92:D115)</f>
        <v>1553.41</v>
      </c>
      <c r="E91" s="55" t="str">
        <f t="shared" si="2"/>
        <v>-</v>
      </c>
      <c r="F91" s="55">
        <f t="shared" si="3"/>
        <v>1.1056298932384342E-2</v>
      </c>
    </row>
    <row r="92" spans="1:6" x14ac:dyDescent="0.25">
      <c r="A92" s="34" t="s">
        <v>163</v>
      </c>
      <c r="B92" s="35">
        <v>0</v>
      </c>
      <c r="C92" s="35"/>
      <c r="D92" s="35">
        <v>0</v>
      </c>
      <c r="E92" s="36" t="str">
        <f t="shared" si="2"/>
        <v>-</v>
      </c>
      <c r="F92" s="36" t="str">
        <f t="shared" si="3"/>
        <v>-</v>
      </c>
    </row>
    <row r="93" spans="1:6" x14ac:dyDescent="0.25">
      <c r="A93" s="34" t="s">
        <v>165</v>
      </c>
      <c r="B93" s="35">
        <v>0</v>
      </c>
      <c r="C93" s="35"/>
      <c r="D93" s="35">
        <v>0</v>
      </c>
      <c r="E93" s="36" t="str">
        <f t="shared" si="2"/>
        <v>-</v>
      </c>
      <c r="F93" s="36" t="str">
        <f t="shared" si="3"/>
        <v>-</v>
      </c>
    </row>
    <row r="94" spans="1:6" x14ac:dyDescent="0.25">
      <c r="A94" s="34" t="s">
        <v>166</v>
      </c>
      <c r="B94" s="35">
        <v>0</v>
      </c>
      <c r="C94" s="35"/>
      <c r="D94" s="35">
        <v>99.9</v>
      </c>
      <c r="E94" s="36" t="str">
        <f t="shared" si="2"/>
        <v>-</v>
      </c>
      <c r="F94" s="36" t="str">
        <f t="shared" si="3"/>
        <v>-</v>
      </c>
    </row>
    <row r="95" spans="1:6" x14ac:dyDescent="0.25">
      <c r="A95" s="34" t="s">
        <v>167</v>
      </c>
      <c r="B95" s="35">
        <v>0</v>
      </c>
      <c r="C95" s="35"/>
      <c r="D95" s="35">
        <v>0</v>
      </c>
      <c r="E95" s="36" t="str">
        <f t="shared" ref="E95:E126" si="14">IF(B95&lt;&gt;0,D95/B95,"-")</f>
        <v>-</v>
      </c>
      <c r="F95" s="36" t="str">
        <f t="shared" ref="F95:F126" si="15">IF(C95&lt;&gt;0,D95/C95,"-")</f>
        <v>-</v>
      </c>
    </row>
    <row r="96" spans="1:6" x14ac:dyDescent="0.25">
      <c r="A96" s="34" t="s">
        <v>197</v>
      </c>
      <c r="B96" s="35">
        <v>0</v>
      </c>
      <c r="C96" s="35"/>
      <c r="D96" s="35">
        <v>0</v>
      </c>
      <c r="E96" s="36" t="str">
        <f t="shared" si="14"/>
        <v>-</v>
      </c>
      <c r="F96" s="36" t="str">
        <f t="shared" si="15"/>
        <v>-</v>
      </c>
    </row>
    <row r="97" spans="1:6" x14ac:dyDescent="0.25">
      <c r="A97" s="34" t="s">
        <v>168</v>
      </c>
      <c r="B97" s="35">
        <v>0</v>
      </c>
      <c r="C97" s="35"/>
      <c r="D97" s="35">
        <v>0</v>
      </c>
      <c r="E97" s="36" t="str">
        <f t="shared" si="14"/>
        <v>-</v>
      </c>
      <c r="F97" s="36" t="str">
        <f t="shared" si="15"/>
        <v>-</v>
      </c>
    </row>
    <row r="98" spans="1:6" x14ac:dyDescent="0.25">
      <c r="A98" s="34" t="s">
        <v>169</v>
      </c>
      <c r="B98" s="35">
        <v>0</v>
      </c>
      <c r="C98" s="35"/>
      <c r="D98" s="35">
        <v>0</v>
      </c>
      <c r="E98" s="36" t="str">
        <f t="shared" si="14"/>
        <v>-</v>
      </c>
      <c r="F98" s="36" t="str">
        <f t="shared" si="15"/>
        <v>-</v>
      </c>
    </row>
    <row r="99" spans="1:6" x14ac:dyDescent="0.25">
      <c r="A99" s="34" t="s">
        <v>170</v>
      </c>
      <c r="B99" s="35">
        <v>0</v>
      </c>
      <c r="C99" s="35"/>
      <c r="D99" s="35">
        <v>0</v>
      </c>
      <c r="E99" s="36" t="str">
        <f t="shared" si="14"/>
        <v>-</v>
      </c>
      <c r="F99" s="36" t="str">
        <f t="shared" si="15"/>
        <v>-</v>
      </c>
    </row>
    <row r="100" spans="1:6" x14ac:dyDescent="0.25">
      <c r="A100" s="34" t="s">
        <v>171</v>
      </c>
      <c r="B100" s="35">
        <v>0</v>
      </c>
      <c r="C100" s="35"/>
      <c r="D100" s="35">
        <v>0</v>
      </c>
      <c r="E100" s="36" t="str">
        <f t="shared" si="14"/>
        <v>-</v>
      </c>
      <c r="F100" s="36" t="str">
        <f t="shared" si="15"/>
        <v>-</v>
      </c>
    </row>
    <row r="101" spans="1:6" x14ac:dyDescent="0.25">
      <c r="A101" s="34" t="s">
        <v>172</v>
      </c>
      <c r="B101" s="35">
        <v>0</v>
      </c>
      <c r="C101" s="35"/>
      <c r="D101" s="35">
        <v>129.63999999999999</v>
      </c>
      <c r="E101" s="36" t="str">
        <f t="shared" si="14"/>
        <v>-</v>
      </c>
      <c r="F101" s="36" t="str">
        <f t="shared" si="15"/>
        <v>-</v>
      </c>
    </row>
    <row r="102" spans="1:6" x14ac:dyDescent="0.25">
      <c r="A102" s="34" t="s">
        <v>173</v>
      </c>
      <c r="B102" s="35">
        <v>0</v>
      </c>
      <c r="C102" s="35"/>
      <c r="D102" s="35">
        <v>0</v>
      </c>
      <c r="E102" s="36" t="str">
        <f t="shared" si="14"/>
        <v>-</v>
      </c>
      <c r="F102" s="36" t="str">
        <f t="shared" si="15"/>
        <v>-</v>
      </c>
    </row>
    <row r="103" spans="1:6" x14ac:dyDescent="0.25">
      <c r="A103" s="34" t="s">
        <v>174</v>
      </c>
      <c r="B103" s="35">
        <v>0</v>
      </c>
      <c r="C103" s="35"/>
      <c r="D103" s="35">
        <v>0</v>
      </c>
      <c r="E103" s="36" t="str">
        <f t="shared" si="14"/>
        <v>-</v>
      </c>
      <c r="F103" s="36" t="str">
        <f t="shared" si="15"/>
        <v>-</v>
      </c>
    </row>
    <row r="104" spans="1:6" x14ac:dyDescent="0.25">
      <c r="A104" s="34" t="s">
        <v>176</v>
      </c>
      <c r="B104" s="35">
        <v>0</v>
      </c>
      <c r="C104" s="35"/>
      <c r="D104" s="35">
        <v>0</v>
      </c>
      <c r="E104" s="36" t="str">
        <f t="shared" si="14"/>
        <v>-</v>
      </c>
      <c r="F104" s="36" t="str">
        <f t="shared" si="15"/>
        <v>-</v>
      </c>
    </row>
    <row r="105" spans="1:6" x14ac:dyDescent="0.25">
      <c r="A105" s="34" t="s">
        <v>177</v>
      </c>
      <c r="B105" s="35">
        <v>0</v>
      </c>
      <c r="C105" s="35"/>
      <c r="D105" s="35">
        <v>0</v>
      </c>
      <c r="E105" s="36" t="str">
        <f t="shared" si="14"/>
        <v>-</v>
      </c>
      <c r="F105" s="36" t="str">
        <f t="shared" si="15"/>
        <v>-</v>
      </c>
    </row>
    <row r="106" spans="1:6" x14ac:dyDescent="0.25">
      <c r="A106" s="34" t="s">
        <v>178</v>
      </c>
      <c r="B106" s="35">
        <v>0</v>
      </c>
      <c r="C106" s="35"/>
      <c r="D106" s="35">
        <v>264.93</v>
      </c>
      <c r="E106" s="36" t="str">
        <f t="shared" si="14"/>
        <v>-</v>
      </c>
      <c r="F106" s="36" t="str">
        <f t="shared" si="15"/>
        <v>-</v>
      </c>
    </row>
    <row r="107" spans="1:6" x14ac:dyDescent="0.25">
      <c r="A107" s="34" t="s">
        <v>179</v>
      </c>
      <c r="B107" s="35">
        <v>0</v>
      </c>
      <c r="C107" s="35"/>
      <c r="D107" s="35">
        <v>17.940000000000001</v>
      </c>
      <c r="E107" s="36" t="str">
        <f t="shared" si="14"/>
        <v>-</v>
      </c>
      <c r="F107" s="36" t="str">
        <f t="shared" si="15"/>
        <v>-</v>
      </c>
    </row>
    <row r="108" spans="1:6" x14ac:dyDescent="0.25">
      <c r="A108" s="34" t="s">
        <v>180</v>
      </c>
      <c r="B108" s="35">
        <v>0</v>
      </c>
      <c r="C108" s="35"/>
      <c r="D108" s="35">
        <v>681.25</v>
      </c>
      <c r="E108" s="36" t="str">
        <f t="shared" si="14"/>
        <v>-</v>
      </c>
      <c r="F108" s="36" t="str">
        <f t="shared" si="15"/>
        <v>-</v>
      </c>
    </row>
    <row r="109" spans="1:6" x14ac:dyDescent="0.25">
      <c r="A109" s="34" t="s">
        <v>181</v>
      </c>
      <c r="B109" s="35">
        <v>0</v>
      </c>
      <c r="C109" s="35"/>
      <c r="D109" s="35">
        <v>0</v>
      </c>
      <c r="E109" s="36" t="str">
        <f t="shared" si="14"/>
        <v>-</v>
      </c>
      <c r="F109" s="36" t="str">
        <f t="shared" si="15"/>
        <v>-</v>
      </c>
    </row>
    <row r="110" spans="1:6" x14ac:dyDescent="0.25">
      <c r="A110" s="34" t="s">
        <v>199</v>
      </c>
      <c r="B110" s="35">
        <v>0</v>
      </c>
      <c r="C110" s="35"/>
      <c r="D110" s="35">
        <v>0</v>
      </c>
      <c r="E110" s="36" t="str">
        <f t="shared" si="14"/>
        <v>-</v>
      </c>
      <c r="F110" s="36" t="str">
        <f t="shared" si="15"/>
        <v>-</v>
      </c>
    </row>
    <row r="111" spans="1:6" x14ac:dyDescent="0.25">
      <c r="A111" s="34" t="s">
        <v>182</v>
      </c>
      <c r="B111" s="35">
        <v>0</v>
      </c>
      <c r="C111" s="35"/>
      <c r="D111" s="35">
        <v>0</v>
      </c>
      <c r="E111" s="36" t="str">
        <f t="shared" si="14"/>
        <v>-</v>
      </c>
      <c r="F111" s="36" t="str">
        <f t="shared" si="15"/>
        <v>-</v>
      </c>
    </row>
    <row r="112" spans="1:6" x14ac:dyDescent="0.25">
      <c r="A112" s="34" t="s">
        <v>200</v>
      </c>
      <c r="B112" s="35">
        <v>0</v>
      </c>
      <c r="C112" s="35"/>
      <c r="D112" s="35">
        <v>359.75</v>
      </c>
      <c r="E112" s="36" t="str">
        <f t="shared" si="14"/>
        <v>-</v>
      </c>
      <c r="F112" s="36" t="str">
        <f t="shared" si="15"/>
        <v>-</v>
      </c>
    </row>
    <row r="113" spans="1:6" x14ac:dyDescent="0.25">
      <c r="A113" s="34" t="s">
        <v>183</v>
      </c>
      <c r="B113" s="35">
        <v>0</v>
      </c>
      <c r="C113" s="35"/>
      <c r="D113" s="35">
        <v>0</v>
      </c>
      <c r="E113" s="36" t="str">
        <f t="shared" si="14"/>
        <v>-</v>
      </c>
      <c r="F113" s="36" t="str">
        <f t="shared" si="15"/>
        <v>-</v>
      </c>
    </row>
    <row r="114" spans="1:6" x14ac:dyDescent="0.25">
      <c r="A114" s="34" t="s">
        <v>184</v>
      </c>
      <c r="B114" s="35">
        <v>0</v>
      </c>
      <c r="C114" s="35"/>
      <c r="D114" s="35">
        <v>0</v>
      </c>
      <c r="E114" s="36" t="str">
        <f t="shared" si="14"/>
        <v>-</v>
      </c>
      <c r="F114" s="36" t="str">
        <f t="shared" si="15"/>
        <v>-</v>
      </c>
    </row>
    <row r="115" spans="1:6" x14ac:dyDescent="0.25">
      <c r="A115" s="34" t="s">
        <v>185</v>
      </c>
      <c r="B115" s="35">
        <v>0</v>
      </c>
      <c r="C115" s="35"/>
      <c r="D115" s="35">
        <v>0</v>
      </c>
      <c r="E115" s="36" t="str">
        <f t="shared" si="14"/>
        <v>-</v>
      </c>
      <c r="F115" s="36" t="str">
        <f t="shared" si="15"/>
        <v>-</v>
      </c>
    </row>
    <row r="116" spans="1:6" x14ac:dyDescent="0.25">
      <c r="A116" s="53" t="s">
        <v>186</v>
      </c>
      <c r="B116" s="54">
        <f>SUBTOTAL(9,B117:B118)</f>
        <v>0</v>
      </c>
      <c r="C116" s="54">
        <v>4000</v>
      </c>
      <c r="D116" s="54">
        <f>SUBTOTAL(9,D117:D118)</f>
        <v>0</v>
      </c>
      <c r="E116" s="55" t="str">
        <f t="shared" si="14"/>
        <v>-</v>
      </c>
      <c r="F116" s="55">
        <f t="shared" si="15"/>
        <v>0</v>
      </c>
    </row>
    <row r="117" spans="1:6" x14ac:dyDescent="0.25">
      <c r="A117" s="34" t="s">
        <v>187</v>
      </c>
      <c r="B117" s="35">
        <v>0</v>
      </c>
      <c r="C117" s="35"/>
      <c r="D117" s="35">
        <v>0</v>
      </c>
      <c r="E117" s="36" t="str">
        <f t="shared" si="14"/>
        <v>-</v>
      </c>
      <c r="F117" s="36" t="str">
        <f t="shared" si="15"/>
        <v>-</v>
      </c>
    </row>
    <row r="118" spans="1:6" x14ac:dyDescent="0.25">
      <c r="A118" s="34" t="s">
        <v>201</v>
      </c>
      <c r="B118" s="35">
        <v>0</v>
      </c>
      <c r="C118" s="35"/>
      <c r="D118" s="35">
        <v>0</v>
      </c>
      <c r="E118" s="36" t="str">
        <f t="shared" si="14"/>
        <v>-</v>
      </c>
      <c r="F118" s="36" t="str">
        <f t="shared" si="15"/>
        <v>-</v>
      </c>
    </row>
    <row r="119" spans="1:6" x14ac:dyDescent="0.25">
      <c r="A119" s="53" t="s">
        <v>189</v>
      </c>
      <c r="B119" s="54">
        <f>SUBTOTAL(9,B120:B124)</f>
        <v>0</v>
      </c>
      <c r="C119" s="54">
        <v>55500</v>
      </c>
      <c r="D119" s="54">
        <f>SUBTOTAL(9,D120:D124)</f>
        <v>0</v>
      </c>
      <c r="E119" s="55" t="str">
        <f t="shared" si="14"/>
        <v>-</v>
      </c>
      <c r="F119" s="55">
        <f t="shared" si="15"/>
        <v>0</v>
      </c>
    </row>
    <row r="120" spans="1:6" x14ac:dyDescent="0.25">
      <c r="A120" s="34" t="s">
        <v>190</v>
      </c>
      <c r="B120" s="35">
        <v>0</v>
      </c>
      <c r="C120" s="35"/>
      <c r="D120" s="35">
        <v>0</v>
      </c>
      <c r="E120" s="36" t="str">
        <f t="shared" si="14"/>
        <v>-</v>
      </c>
      <c r="F120" s="36" t="str">
        <f t="shared" si="15"/>
        <v>-</v>
      </c>
    </row>
    <row r="121" spans="1:6" x14ac:dyDescent="0.25">
      <c r="A121" s="34" t="s">
        <v>202</v>
      </c>
      <c r="B121" s="35">
        <v>0</v>
      </c>
      <c r="C121" s="35"/>
      <c r="D121" s="35">
        <v>0</v>
      </c>
      <c r="E121" s="36" t="str">
        <f t="shared" si="14"/>
        <v>-</v>
      </c>
      <c r="F121" s="36" t="str">
        <f t="shared" si="15"/>
        <v>-</v>
      </c>
    </row>
    <row r="122" spans="1:6" x14ac:dyDescent="0.25">
      <c r="A122" s="34" t="s">
        <v>203</v>
      </c>
      <c r="B122" s="35">
        <v>0</v>
      </c>
      <c r="C122" s="35"/>
      <c r="D122" s="35">
        <v>0</v>
      </c>
      <c r="E122" s="36" t="str">
        <f t="shared" si="14"/>
        <v>-</v>
      </c>
      <c r="F122" s="36" t="str">
        <f t="shared" si="15"/>
        <v>-</v>
      </c>
    </row>
    <row r="123" spans="1:6" x14ac:dyDescent="0.25">
      <c r="A123" s="34" t="s">
        <v>204</v>
      </c>
      <c r="B123" s="35">
        <v>0</v>
      </c>
      <c r="C123" s="35"/>
      <c r="D123" s="35">
        <v>0</v>
      </c>
      <c r="E123" s="36" t="str">
        <f t="shared" si="14"/>
        <v>-</v>
      </c>
      <c r="F123" s="36" t="str">
        <f t="shared" si="15"/>
        <v>-</v>
      </c>
    </row>
    <row r="124" spans="1:6" x14ac:dyDescent="0.25">
      <c r="A124" s="34" t="s">
        <v>191</v>
      </c>
      <c r="B124" s="35">
        <v>0</v>
      </c>
      <c r="C124" s="35"/>
      <c r="D124" s="35">
        <v>0</v>
      </c>
      <c r="E124" s="36" t="str">
        <f t="shared" si="14"/>
        <v>-</v>
      </c>
      <c r="F124" s="36" t="str">
        <f t="shared" si="15"/>
        <v>-</v>
      </c>
    </row>
    <row r="125" spans="1:6" x14ac:dyDescent="0.25">
      <c r="A125" s="50" t="s">
        <v>205</v>
      </c>
      <c r="B125" s="51">
        <f>SUBTOTAL(9,B127:B140)</f>
        <v>0</v>
      </c>
      <c r="C125" s="51">
        <v>22420</v>
      </c>
      <c r="D125" s="51">
        <f>SUBTOTAL(9,D127:D140)</f>
        <v>1038289.8</v>
      </c>
      <c r="E125" s="52" t="str">
        <f t="shared" si="14"/>
        <v>-</v>
      </c>
      <c r="F125" s="52">
        <f t="shared" si="15"/>
        <v>46.310874219446923</v>
      </c>
    </row>
    <row r="126" spans="1:6" x14ac:dyDescent="0.25">
      <c r="A126" s="53" t="s">
        <v>157</v>
      </c>
      <c r="B126" s="54">
        <f>SUBTOTAL(9,B127:B128)</f>
        <v>0</v>
      </c>
      <c r="C126" s="54">
        <v>19415</v>
      </c>
      <c r="D126" s="54">
        <f>SUBTOTAL(9,D127:D128)</f>
        <v>12818.859999999999</v>
      </c>
      <c r="E126" s="55" t="str">
        <f t="shared" si="14"/>
        <v>-</v>
      </c>
      <c r="F126" s="55">
        <f t="shared" si="15"/>
        <v>0.66025547257275297</v>
      </c>
    </row>
    <row r="127" spans="1:6" x14ac:dyDescent="0.25">
      <c r="A127" s="34" t="s">
        <v>158</v>
      </c>
      <c r="B127" s="35">
        <v>0</v>
      </c>
      <c r="C127" s="35"/>
      <c r="D127" s="35">
        <v>11003.31</v>
      </c>
      <c r="E127" s="36" t="str">
        <f t="shared" ref="E127:E144" si="16">IF(B127&lt;&gt;0,D127/B127,"-")</f>
        <v>-</v>
      </c>
      <c r="F127" s="36" t="str">
        <f t="shared" ref="F127:F145" si="17">IF(C127&lt;&gt;0,D127/C127,"-")</f>
        <v>-</v>
      </c>
    </row>
    <row r="128" spans="1:6" x14ac:dyDescent="0.25">
      <c r="A128" s="34" t="s">
        <v>161</v>
      </c>
      <c r="B128" s="35">
        <v>0</v>
      </c>
      <c r="C128" s="35"/>
      <c r="D128" s="35">
        <v>1815.55</v>
      </c>
      <c r="E128" s="36" t="str">
        <f t="shared" si="16"/>
        <v>-</v>
      </c>
      <c r="F128" s="36" t="str">
        <f t="shared" si="17"/>
        <v>-</v>
      </c>
    </row>
    <row r="129" spans="1:6" x14ac:dyDescent="0.25">
      <c r="A129" s="53" t="s">
        <v>162</v>
      </c>
      <c r="B129" s="54">
        <f>SUBTOTAL(9,B130:B135)</f>
        <v>0</v>
      </c>
      <c r="C129" s="54">
        <v>805</v>
      </c>
      <c r="D129" s="54">
        <f>SUBTOTAL(9,D130:D135)</f>
        <v>30195.439999999999</v>
      </c>
      <c r="E129" s="55" t="str">
        <f t="shared" si="16"/>
        <v>-</v>
      </c>
      <c r="F129" s="55">
        <f t="shared" si="17"/>
        <v>37.509863354037265</v>
      </c>
    </row>
    <row r="130" spans="1:6" x14ac:dyDescent="0.25">
      <c r="A130" s="34" t="s">
        <v>164</v>
      </c>
      <c r="B130" s="35">
        <v>0</v>
      </c>
      <c r="C130" s="35"/>
      <c r="D130" s="35">
        <v>270</v>
      </c>
      <c r="E130" s="36" t="str">
        <f t="shared" si="16"/>
        <v>-</v>
      </c>
      <c r="F130" s="36" t="str">
        <f t="shared" si="17"/>
        <v>-</v>
      </c>
    </row>
    <row r="131" spans="1:6" x14ac:dyDescent="0.25">
      <c r="A131" s="34" t="s">
        <v>167</v>
      </c>
      <c r="B131" s="35">
        <v>0</v>
      </c>
      <c r="C131" s="35"/>
      <c r="D131" s="35">
        <v>1406.3</v>
      </c>
      <c r="E131" s="36" t="str">
        <f t="shared" si="16"/>
        <v>-</v>
      </c>
      <c r="F131" s="36" t="str">
        <f t="shared" si="17"/>
        <v>-</v>
      </c>
    </row>
    <row r="132" spans="1:6" x14ac:dyDescent="0.25">
      <c r="A132" s="34" t="s">
        <v>172</v>
      </c>
      <c r="B132" s="35">
        <v>0</v>
      </c>
      <c r="C132" s="35"/>
      <c r="D132" s="35">
        <v>0</v>
      </c>
      <c r="E132" s="36" t="str">
        <f t="shared" si="16"/>
        <v>-</v>
      </c>
      <c r="F132" s="36" t="str">
        <f t="shared" si="17"/>
        <v>-</v>
      </c>
    </row>
    <row r="133" spans="1:6" x14ac:dyDescent="0.25">
      <c r="A133" s="34" t="s">
        <v>173</v>
      </c>
      <c r="B133" s="35">
        <v>0</v>
      </c>
      <c r="C133" s="35"/>
      <c r="D133" s="35">
        <v>368.75</v>
      </c>
      <c r="E133" s="36" t="str">
        <f t="shared" si="16"/>
        <v>-</v>
      </c>
      <c r="F133" s="36" t="str">
        <f t="shared" si="17"/>
        <v>-</v>
      </c>
    </row>
    <row r="134" spans="1:6" x14ac:dyDescent="0.25">
      <c r="A134" s="34" t="s">
        <v>178</v>
      </c>
      <c r="B134" s="35">
        <v>0</v>
      </c>
      <c r="C134" s="35"/>
      <c r="D134" s="35">
        <v>27902.39</v>
      </c>
      <c r="E134" s="36" t="str">
        <f t="shared" si="16"/>
        <v>-</v>
      </c>
      <c r="F134" s="36" t="str">
        <f t="shared" si="17"/>
        <v>-</v>
      </c>
    </row>
    <row r="135" spans="1:6" x14ac:dyDescent="0.25">
      <c r="A135" s="34" t="s">
        <v>180</v>
      </c>
      <c r="B135" s="35">
        <v>0</v>
      </c>
      <c r="C135" s="35"/>
      <c r="D135" s="35">
        <v>248</v>
      </c>
      <c r="E135" s="36" t="str">
        <f t="shared" si="16"/>
        <v>-</v>
      </c>
      <c r="F135" s="36" t="str">
        <f t="shared" si="17"/>
        <v>-</v>
      </c>
    </row>
    <row r="136" spans="1:6" x14ac:dyDescent="0.25">
      <c r="A136" s="53" t="s">
        <v>189</v>
      </c>
      <c r="B136" s="54">
        <f>SUBTOTAL(9,B137:B138)</f>
        <v>0</v>
      </c>
      <c r="C136" s="54">
        <v>2200</v>
      </c>
      <c r="D136" s="54">
        <f>SUBTOTAL(9,D137:D138)</f>
        <v>30000</v>
      </c>
      <c r="E136" s="55" t="str">
        <f t="shared" si="16"/>
        <v>-</v>
      </c>
      <c r="F136" s="55">
        <f t="shared" si="17"/>
        <v>13.636363636363637</v>
      </c>
    </row>
    <row r="137" spans="1:6" x14ac:dyDescent="0.25">
      <c r="A137" s="34" t="s">
        <v>202</v>
      </c>
      <c r="B137" s="35">
        <v>0</v>
      </c>
      <c r="C137" s="35"/>
      <c r="D137" s="35">
        <v>0</v>
      </c>
      <c r="E137" s="36" t="str">
        <f t="shared" si="16"/>
        <v>-</v>
      </c>
      <c r="F137" s="36" t="str">
        <f t="shared" si="17"/>
        <v>-</v>
      </c>
    </row>
    <row r="138" spans="1:6" x14ac:dyDescent="0.25">
      <c r="A138" s="34" t="s">
        <v>191</v>
      </c>
      <c r="B138" s="35">
        <v>0</v>
      </c>
      <c r="C138" s="35"/>
      <c r="D138" s="35">
        <v>30000</v>
      </c>
      <c r="E138" s="36" t="str">
        <f t="shared" si="16"/>
        <v>-</v>
      </c>
      <c r="F138" s="36" t="str">
        <f t="shared" si="17"/>
        <v>-</v>
      </c>
    </row>
    <row r="139" spans="1:6" x14ac:dyDescent="0.25">
      <c r="A139" s="53" t="s">
        <v>192</v>
      </c>
      <c r="B139" s="54">
        <f>SUBTOTAL(9,B140:B140)</f>
        <v>0</v>
      </c>
      <c r="C139" s="54">
        <v>0</v>
      </c>
      <c r="D139" s="54">
        <f>SUBTOTAL(9,D140:D140)</f>
        <v>965275.5</v>
      </c>
      <c r="E139" s="55" t="str">
        <f t="shared" si="16"/>
        <v>-</v>
      </c>
      <c r="F139" s="55" t="str">
        <f t="shared" si="17"/>
        <v>-</v>
      </c>
    </row>
    <row r="140" spans="1:6" x14ac:dyDescent="0.25">
      <c r="A140" s="34" t="s">
        <v>193</v>
      </c>
      <c r="B140" s="35">
        <v>0</v>
      </c>
      <c r="C140" s="35"/>
      <c r="D140" s="35">
        <v>965275.5</v>
      </c>
      <c r="E140" s="36" t="str">
        <f t="shared" si="16"/>
        <v>-</v>
      </c>
      <c r="F140" s="36" t="str">
        <f t="shared" si="17"/>
        <v>-</v>
      </c>
    </row>
    <row r="141" spans="1:6" x14ac:dyDescent="0.25">
      <c r="A141" s="50" t="s">
        <v>206</v>
      </c>
      <c r="B141" s="51">
        <f>SUBTOTAL(9,B143:B144)</f>
        <v>0</v>
      </c>
      <c r="C141" s="51">
        <v>3500</v>
      </c>
      <c r="D141" s="51">
        <f>SUBTOTAL(9,D143:D144)</f>
        <v>0</v>
      </c>
      <c r="E141" s="52" t="str">
        <f t="shared" si="16"/>
        <v>-</v>
      </c>
      <c r="F141" s="52">
        <f t="shared" si="17"/>
        <v>0</v>
      </c>
    </row>
    <row r="142" spans="1:6" x14ac:dyDescent="0.25">
      <c r="A142" s="53" t="s">
        <v>162</v>
      </c>
      <c r="B142" s="54">
        <f>SUBTOTAL(9,B143:B144)</f>
        <v>0</v>
      </c>
      <c r="C142" s="54">
        <v>3500</v>
      </c>
      <c r="D142" s="54">
        <f>SUBTOTAL(9,D143:D144)</f>
        <v>0</v>
      </c>
      <c r="E142" s="55" t="str">
        <f t="shared" si="16"/>
        <v>-</v>
      </c>
      <c r="F142" s="55">
        <f t="shared" si="17"/>
        <v>0</v>
      </c>
    </row>
    <row r="143" spans="1:6" x14ac:dyDescent="0.25">
      <c r="A143" s="34" t="s">
        <v>178</v>
      </c>
      <c r="B143" s="35">
        <v>0</v>
      </c>
      <c r="C143" s="35"/>
      <c r="D143" s="35">
        <v>0</v>
      </c>
      <c r="E143" s="36" t="str">
        <f t="shared" si="16"/>
        <v>-</v>
      </c>
      <c r="F143" s="36" t="str">
        <f t="shared" si="17"/>
        <v>-</v>
      </c>
    </row>
    <row r="144" spans="1:6" x14ac:dyDescent="0.25">
      <c r="A144" s="34" t="s">
        <v>180</v>
      </c>
      <c r="B144" s="35">
        <v>0</v>
      </c>
      <c r="C144" s="35"/>
      <c r="D144" s="35">
        <v>0</v>
      </c>
      <c r="E144" s="36" t="str">
        <f t="shared" si="16"/>
        <v>-</v>
      </c>
      <c r="F144" s="36" t="str">
        <f t="shared" si="17"/>
        <v>-</v>
      </c>
    </row>
    <row r="145" spans="1:6" ht="20.100000000000001" customHeight="1" x14ac:dyDescent="0.25">
      <c r="A145" s="37" t="s">
        <v>59</v>
      </c>
      <c r="B145" s="38">
        <f>IFERROR(SUBTOTAL(9,B30:B144),0)</f>
        <v>0</v>
      </c>
      <c r="C145" s="38">
        <v>3808309</v>
      </c>
      <c r="D145" s="38">
        <f>IFERROR(SUBTOTAL(9,D30:D144),0)</f>
        <v>1804779.5800000003</v>
      </c>
      <c r="E145" s="39" t="str">
        <f>IF(B145&lt;&gt;0,D145/D145,"-")</f>
        <v>-</v>
      </c>
      <c r="F145" s="39">
        <f t="shared" si="17"/>
        <v>0.47390576237379906</v>
      </c>
    </row>
    <row r="146" spans="1:6" x14ac:dyDescent="0.25">
      <c r="E146" s="11"/>
      <c r="F146" s="11"/>
    </row>
  </sheetData>
  <mergeCells count="3">
    <mergeCell ref="A2:F2"/>
    <mergeCell ref="A1:F1"/>
    <mergeCell ref="A14:F14"/>
  </mergeCells>
  <pageMargins left="0.70866141732283505" right="0.70866141732283505" top="0.74803149606299202" bottom="0.74803149606299202" header="0.31496062992126" footer="0.31496062992126"/>
  <pageSetup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15</vt:i4>
      </vt:variant>
    </vt:vector>
  </HeadingPairs>
  <TitlesOfParts>
    <vt:vector size="19" baseType="lpstr">
      <vt:lpstr>Sažetak</vt:lpstr>
      <vt:lpstr>Račun prihoda i rashoda</vt:lpstr>
      <vt:lpstr>Račun financiranja</vt:lpstr>
      <vt:lpstr>Posebni dio</vt:lpstr>
      <vt:lpstr>Sažetak!__S0A_Master_DS__X</vt:lpstr>
      <vt:lpstr>Sažetak!__S0A_Naslov_DS__</vt:lpstr>
      <vt:lpstr>'Račun prihoda i rashoda'!__S1A_G01_DS__X</vt:lpstr>
      <vt:lpstr>'Račun prihoda i rashoda'!__S1A_G02_DS__X</vt:lpstr>
      <vt:lpstr>'Račun prihoda i rashoda'!__S1A_G03_DS__X</vt:lpstr>
      <vt:lpstr>'Račun prihoda i rashoda'!__S1A_Master_DS__X</vt:lpstr>
      <vt:lpstr>'Račun financiranja'!__S1A_Naslov_DS__</vt:lpstr>
      <vt:lpstr>'Račun prihoda i rashoda'!__S1A_Naslov_DS__</vt:lpstr>
      <vt:lpstr>'Posebni dio'!__S2A_G01_DS__X</vt:lpstr>
      <vt:lpstr>'Posebni dio'!__S2A_Master_DS__X</vt:lpstr>
      <vt:lpstr>'Posebni dio'!__S2A_Naslov_DS__</vt:lpstr>
      <vt:lpstr>Sažetak!S0A_Ver1</vt:lpstr>
      <vt:lpstr>'Račun financiranja'!S1A_RedoviSveuk</vt:lpstr>
      <vt:lpstr>'Račun prihoda i rashoda'!S1A_RedoviSveuk</vt:lpstr>
      <vt:lpstr>'Posebni dio'!S2A_RedoviSveuk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Sumić</dc:creator>
  <cp:lastModifiedBy>Nina Sumić</cp:lastModifiedBy>
  <cp:lastPrinted>2025-07-29T10:13:23Z</cp:lastPrinted>
  <dcterms:created xsi:type="dcterms:W3CDTF">2025-07-17T10:35:37Z</dcterms:created>
  <dcterms:modified xsi:type="dcterms:W3CDTF">2025-08-04T14:47:14Z</dcterms:modified>
</cp:coreProperties>
</file>